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人代会报告及附表\"/>
    </mc:Choice>
  </mc:AlternateContent>
  <bookViews>
    <workbookView xWindow="16635" yWindow="90" windowWidth="11265" windowHeight="12360" tabRatio="878"/>
  </bookViews>
  <sheets>
    <sheet name="市收" sheetId="3" r:id="rId1"/>
    <sheet name="市支" sheetId="4" r:id="rId2"/>
    <sheet name="市收支" sheetId="5" r:id="rId3"/>
    <sheet name="市基金收" sheetId="15" r:id="rId4"/>
    <sheet name="市基金支" sheetId="16" r:id="rId5"/>
    <sheet name="市基金收支" sheetId="14" r:id="rId6"/>
    <sheet name="市国营收" sheetId="30" r:id="rId7"/>
    <sheet name="市国营支" sheetId="31" r:id="rId8"/>
    <sheet name="市国营收支" sheetId="32" r:id="rId9"/>
    <sheet name="市社保22" sheetId="38" r:id="rId10"/>
    <sheet name="市社保23" sheetId="33" r:id="rId11"/>
    <sheet name="本级收" sheetId="6" r:id="rId12"/>
    <sheet name="本级支" sheetId="7" r:id="rId13"/>
    <sheet name="本级收支" sheetId="29" r:id="rId14"/>
    <sheet name="本级政府经济" sheetId="36" r:id="rId15"/>
    <sheet name="本级基本支出" sheetId="9" r:id="rId16"/>
    <sheet name="对下分项目" sheetId="11" r:id="rId17"/>
    <sheet name="对下分地区" sheetId="12" r:id="rId18"/>
    <sheet name="债务余额" sheetId="13" r:id="rId19"/>
    <sheet name="本级基金收" sheetId="18" r:id="rId20"/>
    <sheet name="本级基金支" sheetId="19" r:id="rId21"/>
    <sheet name="本级基金收支" sheetId="17" r:id="rId22"/>
    <sheet name="基金对下分项目" sheetId="37" r:id="rId23"/>
    <sheet name="基金对下分地区" sheetId="23" r:id="rId24"/>
    <sheet name="本级国营收" sheetId="26" r:id="rId25"/>
    <sheet name="本级国营支" sheetId="27" r:id="rId26"/>
    <sheet name="本级国营收支" sheetId="25" r:id="rId27"/>
    <sheet name="本级社保22" sheetId="39" r:id="rId28"/>
    <sheet name="本级社保23" sheetId="35" r:id="rId29"/>
  </sheets>
  <definedNames>
    <definedName name="_xlnm._FilterDatabase" localSheetId="12" hidden="1">本级支!$A$3:$D$601</definedName>
    <definedName name="_xlnm._FilterDatabase" localSheetId="1" hidden="1">市支!$A$3:$D$889</definedName>
    <definedName name="_xlnm.Print_Area" localSheetId="19">本级基金收!$A$1:$C$14</definedName>
    <definedName name="_xlnm.Print_Area" localSheetId="27">本级社保22!$A$1:$G$15</definedName>
    <definedName name="_xlnm.Print_Area" localSheetId="11">本级收!$A$1:$C$37</definedName>
    <definedName name="_xlnm.Print_Area" localSheetId="16">对下分项目!$A$1:$B$71</definedName>
    <definedName name="_xlnm.Print_Area" localSheetId="0">市收!$A$1:$C$30</definedName>
    <definedName name="_xlnm.Print_Area" localSheetId="18">债务余额!$A$1:$C$17</definedName>
    <definedName name="_xlnm.Print_Titles" localSheetId="20">本级基金支!$3:$3</definedName>
    <definedName name="_xlnm.Print_Titles" localSheetId="12">本级支!$3:$3</definedName>
    <definedName name="_xlnm.Print_Titles" localSheetId="16">对下分项目!$3:$3</definedName>
    <definedName name="_xlnm.Print_Titles" localSheetId="4">市基金支!$3:$3</definedName>
    <definedName name="_xlnm.Print_Titles" localSheetId="1">市支!$3:$3</definedName>
  </definedNames>
  <calcPr calcId="162913"/>
</workbook>
</file>

<file path=xl/calcChain.xml><?xml version="1.0" encoding="utf-8"?>
<calcChain xmlns="http://schemas.openxmlformats.org/spreadsheetml/2006/main">
  <c r="C12" i="6" l="1"/>
  <c r="D12" i="19" l="1"/>
  <c r="D14" i="19"/>
  <c r="F15" i="39" l="1"/>
  <c r="G15" i="39" s="1"/>
  <c r="D15" i="39"/>
  <c r="F14" i="39"/>
  <c r="G14" i="39" s="1"/>
  <c r="D14" i="39"/>
  <c r="F13" i="39"/>
  <c r="G13" i="39" s="1"/>
  <c r="D13" i="39"/>
  <c r="G12" i="39"/>
  <c r="F12" i="39"/>
  <c r="D12" i="39"/>
  <c r="F11" i="39"/>
  <c r="G11" i="39" s="1"/>
  <c r="D11" i="39"/>
  <c r="E10" i="39"/>
  <c r="C10" i="39"/>
  <c r="D10" i="39" s="1"/>
  <c r="B10" i="39"/>
  <c r="G9" i="39"/>
  <c r="F9" i="39"/>
  <c r="D9" i="39"/>
  <c r="F8" i="39"/>
  <c r="G8" i="39" s="1"/>
  <c r="D8" i="39"/>
  <c r="F7" i="39"/>
  <c r="G7" i="39" s="1"/>
  <c r="D7" i="39"/>
  <c r="F6" i="39"/>
  <c r="G6" i="39" s="1"/>
  <c r="D6" i="39"/>
  <c r="G5" i="39"/>
  <c r="F5" i="39"/>
  <c r="D5" i="39"/>
  <c r="F4" i="39"/>
  <c r="G4" i="39" s="1"/>
  <c r="E4" i="39"/>
  <c r="C4" i="39"/>
  <c r="B4" i="39"/>
  <c r="D4" i="39" s="1"/>
  <c r="F17" i="38"/>
  <c r="G17" i="38" s="1"/>
  <c r="D17" i="38"/>
  <c r="F16" i="38"/>
  <c r="G16" i="38" s="1"/>
  <c r="D16" i="38"/>
  <c r="G15" i="38"/>
  <c r="F15" i="38"/>
  <c r="D15" i="38"/>
  <c r="G14" i="38"/>
  <c r="F14" i="38"/>
  <c r="D14" i="38"/>
  <c r="F13" i="38"/>
  <c r="G13" i="38" s="1"/>
  <c r="D13" i="38"/>
  <c r="F12" i="38"/>
  <c r="G12" i="38" s="1"/>
  <c r="D12" i="38"/>
  <c r="E11" i="38"/>
  <c r="C11" i="38"/>
  <c r="F11" i="38" s="1"/>
  <c r="G11" i="38" s="1"/>
  <c r="B11" i="38"/>
  <c r="D11" i="38" s="1"/>
  <c r="F10" i="38"/>
  <c r="G10" i="38" s="1"/>
  <c r="D10" i="38"/>
  <c r="F9" i="38"/>
  <c r="G9" i="38" s="1"/>
  <c r="D9" i="38"/>
  <c r="F8" i="38"/>
  <c r="G8" i="38" s="1"/>
  <c r="D8" i="38"/>
  <c r="G7" i="38"/>
  <c r="F7" i="38"/>
  <c r="D7" i="38"/>
  <c r="F6" i="38"/>
  <c r="G6" i="38" s="1"/>
  <c r="D6" i="38"/>
  <c r="F5" i="38"/>
  <c r="G5" i="38" s="1"/>
  <c r="D5" i="38"/>
  <c r="E4" i="38"/>
  <c r="D4" i="38"/>
  <c r="C4" i="38"/>
  <c r="B4" i="38"/>
  <c r="F4" i="38" l="1"/>
  <c r="G4" i="38" s="1"/>
  <c r="F10" i="39"/>
  <c r="G10" i="39" s="1"/>
  <c r="B6" i="18"/>
  <c r="E24" i="9"/>
  <c r="E17" i="9"/>
  <c r="C102" i="16"/>
  <c r="C109" i="16"/>
  <c r="C101" i="16" s="1"/>
  <c r="B11" i="29" l="1"/>
  <c r="D31" i="36" l="1"/>
  <c r="B9" i="14"/>
  <c r="D365" i="4" l="1"/>
  <c r="C365" i="4"/>
  <c r="B60" i="11" l="1"/>
  <c r="B42" i="11"/>
  <c r="B6" i="11"/>
  <c r="D4" i="36" l="1"/>
  <c r="B20" i="36"/>
  <c r="D174" i="7"/>
  <c r="D28" i="7"/>
  <c r="D13" i="32" l="1"/>
  <c r="D6" i="32"/>
  <c r="D5" i="32" s="1"/>
  <c r="B13" i="32"/>
  <c r="B6" i="32"/>
  <c r="D13" i="31"/>
  <c r="D10" i="31"/>
  <c r="D7" i="31"/>
  <c r="C4" i="30"/>
  <c r="D8" i="14"/>
  <c r="B8" i="14"/>
  <c r="D92" i="16"/>
  <c r="D91" i="16" s="1"/>
  <c r="D99" i="16"/>
  <c r="D98" i="16" s="1"/>
  <c r="D82" i="16"/>
  <c r="D76" i="16"/>
  <c r="D58" i="16"/>
  <c r="D57" i="16" s="1"/>
  <c r="D44" i="16"/>
  <c r="D39" i="16"/>
  <c r="D25" i="16"/>
  <c r="C6" i="15"/>
  <c r="C5" i="15" s="1"/>
  <c r="D9" i="5"/>
  <c r="D8" i="5" s="1"/>
  <c r="B13" i="5"/>
  <c r="B9" i="5"/>
  <c r="B4" i="23"/>
  <c r="B63" i="11"/>
  <c r="B58" i="11" s="1"/>
  <c r="B7" i="37"/>
  <c r="B5" i="37"/>
  <c r="B4" i="37" s="1"/>
  <c r="B8" i="17"/>
  <c r="B5" i="17" s="1"/>
  <c r="D34" i="19"/>
  <c r="D30" i="19"/>
  <c r="D27" i="19" s="1"/>
  <c r="D786" i="4"/>
  <c r="C786" i="4"/>
  <c r="D314" i="4"/>
  <c r="C314" i="4"/>
  <c r="D244" i="4"/>
  <c r="C244" i="4"/>
  <c r="D449" i="4"/>
  <c r="D204" i="4"/>
  <c r="D886" i="4"/>
  <c r="D885" i="4" s="1"/>
  <c r="D883" i="4"/>
  <c r="D881" i="4" s="1"/>
  <c r="D874" i="4"/>
  <c r="D870" i="4"/>
  <c r="D863" i="4"/>
  <c r="D858" i="4"/>
  <c r="D853" i="4"/>
  <c r="D844" i="4"/>
  <c r="D840" i="4"/>
  <c r="D838" i="4"/>
  <c r="D830" i="4"/>
  <c r="D826" i="4"/>
  <c r="D823" i="4"/>
  <c r="D814" i="4"/>
  <c r="D811" i="4"/>
  <c r="D803" i="4"/>
  <c r="D790" i="4"/>
  <c r="D783" i="4"/>
  <c r="D781" i="4"/>
  <c r="D776" i="4"/>
  <c r="D772" i="4"/>
  <c r="D769" i="4"/>
  <c r="D762" i="4"/>
  <c r="D759" i="4"/>
  <c r="D756" i="4"/>
  <c r="D752" i="4"/>
  <c r="D745" i="4"/>
  <c r="D735" i="4"/>
  <c r="D731" i="4"/>
  <c r="D727" i="4"/>
  <c r="D724" i="4"/>
  <c r="D721" i="4"/>
  <c r="D718" i="4"/>
  <c r="D707" i="4"/>
  <c r="D704" i="4"/>
  <c r="D698" i="4"/>
  <c r="D692" i="4"/>
  <c r="D683" i="4"/>
  <c r="D659" i="4"/>
  <c r="C642" i="4"/>
  <c r="D642" i="4"/>
  <c r="D618" i="4"/>
  <c r="D615" i="4"/>
  <c r="D613" i="4"/>
  <c r="D611" i="4"/>
  <c r="D608" i="4"/>
  <c r="D606" i="4"/>
  <c r="D596" i="4"/>
  <c r="D593" i="4"/>
  <c r="D585" i="4"/>
  <c r="D583" i="4"/>
  <c r="D574" i="4"/>
  <c r="D563" i="4"/>
  <c r="D557" i="4"/>
  <c r="D554" i="4"/>
  <c r="D546" i="4"/>
  <c r="D543" i="4"/>
  <c r="D541" i="4"/>
  <c r="D533" i="4"/>
  <c r="D531" i="4"/>
  <c r="D527" i="4"/>
  <c r="D523" i="4"/>
  <c r="D518" i="4"/>
  <c r="D514" i="4"/>
  <c r="D511" i="4"/>
  <c r="D501" i="4"/>
  <c r="D497" i="4"/>
  <c r="D488" i="4"/>
  <c r="D483" i="4"/>
  <c r="D480" i="4"/>
  <c r="D477" i="4"/>
  <c r="D470" i="4"/>
  <c r="D466" i="4"/>
  <c r="D462" i="4"/>
  <c r="D459" i="4"/>
  <c r="D455" i="4"/>
  <c r="D452" i="4"/>
  <c r="D443" i="4"/>
  <c r="D435" i="4"/>
  <c r="D427" i="4"/>
  <c r="D420" i="4"/>
  <c r="D411" i="4"/>
  <c r="D401" i="4"/>
  <c r="C391" i="4"/>
  <c r="D391" i="4"/>
  <c r="D383" i="4"/>
  <c r="D369" i="4"/>
  <c r="D358" i="4"/>
  <c r="D352" i="4"/>
  <c r="D344" i="4"/>
  <c r="D336" i="4"/>
  <c r="D320" i="4"/>
  <c r="D316" i="4"/>
  <c r="D312" i="4"/>
  <c r="D305" i="4"/>
  <c r="D302" i="4"/>
  <c r="D298" i="4"/>
  <c r="D295" i="4"/>
  <c r="D293" i="4"/>
  <c r="D290" i="4"/>
  <c r="D285" i="4"/>
  <c r="D282" i="4"/>
  <c r="D277" i="4"/>
  <c r="D272" i="4"/>
  <c r="D269" i="4"/>
  <c r="D259" i="4"/>
  <c r="C252" i="4"/>
  <c r="D252" i="4"/>
  <c r="D247" i="4"/>
  <c r="D237" i="4"/>
  <c r="D233" i="4"/>
  <c r="D228" i="4"/>
  <c r="D216" i="4"/>
  <c r="D210" i="4"/>
  <c r="D198" i="4"/>
  <c r="D190" i="4"/>
  <c r="D187" i="4"/>
  <c r="D179" i="4"/>
  <c r="D175" i="4" s="1"/>
  <c r="D172" i="4"/>
  <c r="D159" i="4"/>
  <c r="D154" i="4"/>
  <c r="D149" i="4"/>
  <c r="D145" i="4"/>
  <c r="D137" i="4"/>
  <c r="D130" i="4"/>
  <c r="D123" i="4"/>
  <c r="D117" i="4"/>
  <c r="D110" i="4"/>
  <c r="D104" i="4"/>
  <c r="D99" i="4"/>
  <c r="D92" i="4"/>
  <c r="D84" i="4"/>
  <c r="D75" i="4"/>
  <c r="D72" i="4"/>
  <c r="D66" i="4"/>
  <c r="C66" i="4"/>
  <c r="D61" i="4"/>
  <c r="D52" i="4"/>
  <c r="D42" i="4"/>
  <c r="D34" i="4"/>
  <c r="D25" i="4"/>
  <c r="D16" i="4"/>
  <c r="D6" i="4"/>
  <c r="C5" i="3"/>
  <c r="C22" i="3"/>
  <c r="B5" i="3"/>
  <c r="B22" i="3"/>
  <c r="D30" i="36"/>
  <c r="D27" i="36"/>
  <c r="D25" i="36"/>
  <c r="D23" i="36"/>
  <c r="D22" i="36"/>
  <c r="D19" i="36"/>
  <c r="D18" i="36"/>
  <c r="D17" i="36"/>
  <c r="D15" i="36"/>
  <c r="D14" i="36" s="1"/>
  <c r="D11" i="36"/>
  <c r="D10" i="36"/>
  <c r="D8" i="36" s="1"/>
  <c r="D6" i="36"/>
  <c r="D5" i="36" s="1"/>
  <c r="D5" i="25"/>
  <c r="B5" i="25"/>
  <c r="C4" i="26"/>
  <c r="B4" i="26"/>
  <c r="B13" i="36"/>
  <c r="B23" i="36"/>
  <c r="B28" i="36"/>
  <c r="B25" i="36"/>
  <c r="B31" i="36"/>
  <c r="B30" i="36" s="1"/>
  <c r="B19" i="36"/>
  <c r="B18" i="36"/>
  <c r="B16" i="36"/>
  <c r="B15" i="36"/>
  <c r="B14" i="36"/>
  <c r="B12" i="36"/>
  <c r="B11" i="36"/>
  <c r="B9" i="36"/>
  <c r="B8" i="36"/>
  <c r="B7" i="36"/>
  <c r="B6" i="36"/>
  <c r="B5" i="32" l="1"/>
  <c r="B4" i="3"/>
  <c r="D6" i="31"/>
  <c r="D4" i="31" s="1"/>
  <c r="D71" i="16"/>
  <c r="D24" i="16"/>
  <c r="B8" i="5"/>
  <c r="D843" i="4"/>
  <c r="D829" i="4"/>
  <c r="D813" i="4"/>
  <c r="D789" i="4"/>
  <c r="D775" i="4"/>
  <c r="D761" i="4"/>
  <c r="D734" i="4"/>
  <c r="D706" i="4"/>
  <c r="D617" i="4"/>
  <c r="D595" i="4"/>
  <c r="D545" i="4"/>
  <c r="D482" i="4"/>
  <c r="D368" i="4"/>
  <c r="D319" i="4"/>
  <c r="D284" i="4"/>
  <c r="D246" i="4"/>
  <c r="D186" i="4"/>
  <c r="D5" i="4"/>
  <c r="C17" i="9"/>
  <c r="C4" i="15"/>
  <c r="B6" i="14" s="1"/>
  <c r="B5" i="14" s="1"/>
  <c r="B21" i="36"/>
  <c r="B10" i="36"/>
  <c r="B5" i="36"/>
  <c r="C6" i="6"/>
  <c r="C5" i="12"/>
  <c r="B5" i="12"/>
  <c r="C5" i="9"/>
  <c r="B13" i="29"/>
  <c r="D8" i="29"/>
  <c r="D5" i="29" s="1"/>
  <c r="B17" i="29"/>
  <c r="B9" i="29"/>
  <c r="C546" i="7"/>
  <c r="C225" i="7"/>
  <c r="C174" i="7"/>
  <c r="D555" i="7"/>
  <c r="D338" i="7"/>
  <c r="D320" i="7"/>
  <c r="D252" i="7"/>
  <c r="D150" i="7"/>
  <c r="D599" i="7"/>
  <c r="D598" i="7" s="1"/>
  <c r="D596" i="7"/>
  <c r="D594" i="7" s="1"/>
  <c r="C586" i="7"/>
  <c r="D586" i="7"/>
  <c r="D581" i="7"/>
  <c r="D574" i="7"/>
  <c r="D565" i="7"/>
  <c r="D564" i="7" s="1"/>
  <c r="D562" i="7"/>
  <c r="D560" i="7"/>
  <c r="D550" i="7"/>
  <c r="D543" i="7"/>
  <c r="D541" i="7"/>
  <c r="D536" i="7"/>
  <c r="D529" i="7"/>
  <c r="D528" i="7" s="1"/>
  <c r="D525" i="7"/>
  <c r="D522" i="7"/>
  <c r="D518" i="7"/>
  <c r="D511" i="7"/>
  <c r="D505" i="7"/>
  <c r="D502" i="7"/>
  <c r="D500" i="7"/>
  <c r="D493" i="7"/>
  <c r="D483" i="7"/>
  <c r="D477" i="7"/>
  <c r="D462" i="7"/>
  <c r="D453" i="7"/>
  <c r="D440" i="7"/>
  <c r="D431" i="7"/>
  <c r="D437" i="7"/>
  <c r="D435" i="7"/>
  <c r="D433" i="7"/>
  <c r="D429" i="7"/>
  <c r="D423" i="7"/>
  <c r="D414" i="7"/>
  <c r="D398" i="7"/>
  <c r="C395" i="7"/>
  <c r="D395" i="7"/>
  <c r="D389" i="7"/>
  <c r="D379" i="7"/>
  <c r="D377" i="7"/>
  <c r="D374" i="7"/>
  <c r="D371" i="7"/>
  <c r="D366" i="7"/>
  <c r="D362" i="7"/>
  <c r="D352" i="7"/>
  <c r="D342" i="7"/>
  <c r="D335" i="7"/>
  <c r="D325" i="7"/>
  <c r="D328" i="7"/>
  <c r="D315" i="7"/>
  <c r="D309" i="7"/>
  <c r="D304" i="7"/>
  <c r="D297" i="7"/>
  <c r="D290" i="7"/>
  <c r="D284" i="7"/>
  <c r="D275" i="7"/>
  <c r="D269" i="7"/>
  <c r="D260" i="7"/>
  <c r="D254" i="7"/>
  <c r="D246" i="7"/>
  <c r="D240" i="7"/>
  <c r="D230" i="7"/>
  <c r="D227" i="7"/>
  <c r="D223" i="7"/>
  <c r="D219" i="7"/>
  <c r="D216" i="7"/>
  <c r="D206" i="7"/>
  <c r="D203" i="7"/>
  <c r="D195" i="7"/>
  <c r="D197" i="7"/>
  <c r="D200" i="7"/>
  <c r="D188" i="7"/>
  <c r="D181" i="7"/>
  <c r="D177" i="7"/>
  <c r="D169" i="7"/>
  <c r="D165" i="7"/>
  <c r="D153" i="7"/>
  <c r="D147" i="7"/>
  <c r="D144" i="7"/>
  <c r="D137" i="7"/>
  <c r="D131" i="7"/>
  <c r="D127" i="7" s="1"/>
  <c r="D124" i="7"/>
  <c r="D114" i="7"/>
  <c r="D111" i="7"/>
  <c r="D106" i="7"/>
  <c r="D103" i="7"/>
  <c r="D97" i="7"/>
  <c r="D92" i="7"/>
  <c r="D86" i="7"/>
  <c r="D81" i="7"/>
  <c r="D76" i="7"/>
  <c r="D73" i="7"/>
  <c r="D68" i="7"/>
  <c r="D62" i="7"/>
  <c r="D56" i="7"/>
  <c r="D50" i="7"/>
  <c r="D48" i="7"/>
  <c r="D44" i="7"/>
  <c r="D40" i="7"/>
  <c r="D34" i="7"/>
  <c r="D29" i="7"/>
  <c r="D24" i="7"/>
  <c r="D17" i="7"/>
  <c r="D12" i="7"/>
  <c r="D6" i="7"/>
  <c r="C6" i="18"/>
  <c r="C5" i="18" s="1"/>
  <c r="C4" i="18" s="1"/>
  <c r="D8" i="17"/>
  <c r="D38" i="19"/>
  <c r="D37" i="19" s="1"/>
  <c r="D19" i="19"/>
  <c r="D18" i="19" s="1"/>
  <c r="D15" i="19"/>
  <c r="D9" i="19"/>
  <c r="C9" i="13"/>
  <c r="B9" i="13"/>
  <c r="C13" i="13"/>
  <c r="B13" i="13"/>
  <c r="B5" i="18"/>
  <c r="B4" i="18" s="1"/>
  <c r="C38" i="19"/>
  <c r="C37" i="19" s="1"/>
  <c r="C34" i="19"/>
  <c r="C30" i="19"/>
  <c r="C28" i="19"/>
  <c r="C25" i="19"/>
  <c r="C23" i="19"/>
  <c r="C19" i="19"/>
  <c r="C15" i="19"/>
  <c r="C12" i="19"/>
  <c r="C9" i="19"/>
  <c r="C6" i="19"/>
  <c r="B53" i="11"/>
  <c r="C18" i="19" l="1"/>
  <c r="B4" i="36"/>
  <c r="D4" i="16"/>
  <c r="D6" i="14" s="1"/>
  <c r="D5" i="14" s="1"/>
  <c r="B5" i="11"/>
  <c r="B4" i="11" s="1"/>
  <c r="D8" i="19"/>
  <c r="D4" i="19" s="1"/>
  <c r="D6" i="17" s="1"/>
  <c r="D5" i="17" s="1"/>
  <c r="B8" i="29"/>
  <c r="C4" i="9"/>
  <c r="D4" i="4"/>
  <c r="D6" i="5" s="1"/>
  <c r="D5" i="5" s="1"/>
  <c r="C8" i="19"/>
  <c r="C27" i="19"/>
  <c r="D259" i="7"/>
  <c r="D337" i="7"/>
  <c r="D549" i="7"/>
  <c r="D135" i="7"/>
  <c r="D573" i="7"/>
  <c r="D558" i="7"/>
  <c r="D535" i="7"/>
  <c r="D514" i="7"/>
  <c r="D492" i="7"/>
  <c r="D439" i="7"/>
  <c r="D422" i="7"/>
  <c r="D388" i="7"/>
  <c r="D176" i="7"/>
  <c r="D202" i="7"/>
  <c r="D229" i="7"/>
  <c r="D5" i="7"/>
  <c r="C599" i="7"/>
  <c r="C598" i="7" s="1"/>
  <c r="C596" i="7"/>
  <c r="C594" i="7" s="1"/>
  <c r="C588" i="7"/>
  <c r="C581" i="7"/>
  <c r="C574" i="7"/>
  <c r="C571" i="7"/>
  <c r="C565" i="7"/>
  <c r="C562" i="7"/>
  <c r="C560" i="7"/>
  <c r="C555" i="7"/>
  <c r="C550" i="7"/>
  <c r="C543" i="7"/>
  <c r="C541" i="7"/>
  <c r="C536" i="7"/>
  <c r="C529" i="7"/>
  <c r="C525" i="7"/>
  <c r="C522" i="7"/>
  <c r="C518" i="7"/>
  <c r="C511" i="7"/>
  <c r="C508" i="7"/>
  <c r="C505" i="7"/>
  <c r="C502" i="7"/>
  <c r="C500" i="7"/>
  <c r="C493" i="7"/>
  <c r="C490" i="7"/>
  <c r="C483" i="7"/>
  <c r="C477" i="7"/>
  <c r="C462" i="7"/>
  <c r="C453" i="7"/>
  <c r="C440" i="7"/>
  <c r="C437" i="7"/>
  <c r="C435" i="7"/>
  <c r="C433" i="7"/>
  <c r="C431" i="7"/>
  <c r="C429" i="7"/>
  <c r="C423" i="7"/>
  <c r="C420" i="7"/>
  <c r="C414" i="7"/>
  <c r="C408" i="7"/>
  <c r="C404" i="7"/>
  <c r="C398" i="7"/>
  <c r="C389" i="7"/>
  <c r="C385" i="7"/>
  <c r="C379" i="7"/>
  <c r="C377" i="7"/>
  <c r="C374" i="7"/>
  <c r="C371" i="7"/>
  <c r="C366" i="7"/>
  <c r="C362" i="7"/>
  <c r="C360" i="7"/>
  <c r="C352" i="7"/>
  <c r="C342" i="7"/>
  <c r="C338" i="7"/>
  <c r="C335" i="7"/>
  <c r="C328" i="7"/>
  <c r="C325" i="7"/>
  <c r="C320" i="7"/>
  <c r="C315" i="7"/>
  <c r="C309" i="7"/>
  <c r="C304" i="7"/>
  <c r="C297" i="7"/>
  <c r="C290" i="7"/>
  <c r="C284" i="7"/>
  <c r="C275" i="7"/>
  <c r="C269" i="7"/>
  <c r="C260" i="7"/>
  <c r="C254" i="7"/>
  <c r="C252" i="7"/>
  <c r="C246" i="7"/>
  <c r="C240" i="7"/>
  <c r="C230" i="7"/>
  <c r="C227" i="7"/>
  <c r="C223" i="7"/>
  <c r="C219" i="7"/>
  <c r="C216" i="7"/>
  <c r="C214" i="7"/>
  <c r="C211" i="7"/>
  <c r="C209" i="7"/>
  <c r="C206" i="7"/>
  <c r="C203" i="7"/>
  <c r="C200" i="7"/>
  <c r="C197" i="7"/>
  <c r="C195" i="7"/>
  <c r="C188" i="7"/>
  <c r="C181" i="7"/>
  <c r="C177" i="7"/>
  <c r="C169" i="7"/>
  <c r="C165" i="7"/>
  <c r="C153" i="7"/>
  <c r="C150" i="7"/>
  <c r="C147" i="7"/>
  <c r="C144" i="7"/>
  <c r="C137" i="7"/>
  <c r="C131" i="7"/>
  <c r="C124" i="7"/>
  <c r="C114" i="7"/>
  <c r="C111" i="7"/>
  <c r="C106" i="7"/>
  <c r="C103" i="7"/>
  <c r="C97" i="7"/>
  <c r="C92" i="7"/>
  <c r="C86" i="7"/>
  <c r="C81" i="7"/>
  <c r="C76" i="7"/>
  <c r="C73" i="7"/>
  <c r="C68" i="7"/>
  <c r="C62" i="7"/>
  <c r="C56" i="7"/>
  <c r="C50" i="7"/>
  <c r="C48" i="7"/>
  <c r="C44" i="7"/>
  <c r="C40" i="7"/>
  <c r="C34" i="7"/>
  <c r="C29" i="7"/>
  <c r="C24" i="7"/>
  <c r="C17" i="7"/>
  <c r="C12" i="7"/>
  <c r="C6" i="7"/>
  <c r="B32" i="6"/>
  <c r="B26" i="6"/>
  <c r="B11" i="6"/>
  <c r="B7" i="6"/>
  <c r="C13" i="31"/>
  <c r="C10" i="31"/>
  <c r="C7" i="31"/>
  <c r="B4" i="30"/>
  <c r="B6" i="15"/>
  <c r="B5" i="15" s="1"/>
  <c r="B4" i="15" s="1"/>
  <c r="C7" i="16"/>
  <c r="C10" i="16"/>
  <c r="C15" i="16"/>
  <c r="C25" i="16"/>
  <c r="C99" i="16"/>
  <c r="C98" i="16" s="1"/>
  <c r="C92" i="16"/>
  <c r="C91" i="16" s="1"/>
  <c r="C82" i="16"/>
  <c r="C76" i="16"/>
  <c r="C72" i="16"/>
  <c r="C66" i="16"/>
  <c r="C62" i="16"/>
  <c r="C58" i="16"/>
  <c r="C44" i="16"/>
  <c r="C39" i="16"/>
  <c r="C886" i="4"/>
  <c r="C885" i="4" s="1"/>
  <c r="C883" i="4"/>
  <c r="C881" i="4" s="1"/>
  <c r="C878" i="4"/>
  <c r="C874" i="4"/>
  <c r="C870" i="4"/>
  <c r="C863" i="4"/>
  <c r="C858" i="4"/>
  <c r="C853" i="4"/>
  <c r="C844" i="4"/>
  <c r="C840" i="4"/>
  <c r="C838" i="4"/>
  <c r="C830" i="4"/>
  <c r="C826" i="4"/>
  <c r="C823" i="4"/>
  <c r="C814" i="4"/>
  <c r="C811" i="4"/>
  <c r="C803" i="4"/>
  <c r="C790" i="4"/>
  <c r="C783" i="4"/>
  <c r="C781" i="4"/>
  <c r="C776" i="4"/>
  <c r="C772" i="4"/>
  <c r="C769" i="4"/>
  <c r="C762" i="4"/>
  <c r="C759" i="4"/>
  <c r="C756" i="4"/>
  <c r="C752" i="4"/>
  <c r="C745" i="4"/>
  <c r="C743" i="4"/>
  <c r="C738" i="4"/>
  <c r="C735" i="4"/>
  <c r="C731" i="4"/>
  <c r="C727" i="4"/>
  <c r="C724" i="4"/>
  <c r="C721" i="4"/>
  <c r="C718" i="4"/>
  <c r="C707" i="4"/>
  <c r="C704" i="4"/>
  <c r="C698" i="4"/>
  <c r="C692" i="4"/>
  <c r="C683" i="4"/>
  <c r="C659" i="4"/>
  <c r="C618" i="4"/>
  <c r="C615" i="4"/>
  <c r="C613" i="4"/>
  <c r="C611" i="4"/>
  <c r="C608" i="4"/>
  <c r="C606" i="4"/>
  <c r="C596" i="4"/>
  <c r="C593" i="4"/>
  <c r="C589" i="4"/>
  <c r="C585" i="4"/>
  <c r="C583" i="4"/>
  <c r="C580" i="4"/>
  <c r="C578" i="4"/>
  <c r="C574" i="4"/>
  <c r="C569" i="4"/>
  <c r="C563" i="4"/>
  <c r="C557" i="4"/>
  <c r="C554" i="4"/>
  <c r="C546" i="4"/>
  <c r="C543" i="4"/>
  <c r="C541" i="4"/>
  <c r="C533" i="4"/>
  <c r="C531" i="4"/>
  <c r="C527" i="4"/>
  <c r="C523" i="4"/>
  <c r="C518" i="4"/>
  <c r="C514" i="4"/>
  <c r="C511" i="4"/>
  <c r="C501" i="4"/>
  <c r="C497" i="4"/>
  <c r="C488" i="4"/>
  <c r="C483" i="4"/>
  <c r="C480" i="4"/>
  <c r="C477" i="4"/>
  <c r="C470" i="4"/>
  <c r="C466" i="4"/>
  <c r="C462" i="4"/>
  <c r="C459" i="4"/>
  <c r="C455" i="4"/>
  <c r="C452" i="4"/>
  <c r="C449" i="4"/>
  <c r="C443" i="4"/>
  <c r="C435" i="4"/>
  <c r="C427" i="4"/>
  <c r="C420" i="4"/>
  <c r="C411" i="4"/>
  <c r="C401" i="4"/>
  <c r="C383" i="4"/>
  <c r="C369" i="4"/>
  <c r="C358" i="4"/>
  <c r="C352" i="4"/>
  <c r="C344" i="4"/>
  <c r="C336" i="4"/>
  <c r="C320" i="4"/>
  <c r="C316" i="4"/>
  <c r="C312" i="4"/>
  <c r="C305" i="4"/>
  <c r="C302" i="4"/>
  <c r="C298" i="4"/>
  <c r="C295" i="4"/>
  <c r="C293" i="4"/>
  <c r="C290" i="4"/>
  <c r="C285" i="4"/>
  <c r="C282" i="4"/>
  <c r="C277" i="4"/>
  <c r="C272" i="4"/>
  <c r="C269" i="4"/>
  <c r="C265" i="4"/>
  <c r="C259" i="4"/>
  <c r="C247" i="4"/>
  <c r="C237" i="4"/>
  <c r="C233" i="4"/>
  <c r="C228" i="4"/>
  <c r="C216" i="4"/>
  <c r="C210" i="4"/>
  <c r="C204" i="4"/>
  <c r="C198" i="4"/>
  <c r="C190" i="4"/>
  <c r="C187" i="4"/>
  <c r="C179" i="4"/>
  <c r="C172" i="4"/>
  <c r="C159" i="4"/>
  <c r="C154" i="4"/>
  <c r="C149" i="4"/>
  <c r="C145" i="4"/>
  <c r="C137" i="4"/>
  <c r="C130" i="4"/>
  <c r="C123" i="4"/>
  <c r="C117" i="4"/>
  <c r="C110" i="4"/>
  <c r="C104" i="4"/>
  <c r="C99" i="4"/>
  <c r="C92" i="4"/>
  <c r="C84" i="4"/>
  <c r="C75" i="4"/>
  <c r="C72" i="4"/>
  <c r="C61" i="4"/>
  <c r="C52" i="4"/>
  <c r="C42" i="4"/>
  <c r="C34" i="4"/>
  <c r="C25" i="4"/>
  <c r="C16" i="4"/>
  <c r="C6" i="4"/>
  <c r="C71" i="16" l="1"/>
  <c r="C57" i="16"/>
  <c r="C4" i="19"/>
  <c r="C617" i="4"/>
  <c r="C482" i="4"/>
  <c r="C706" i="4"/>
  <c r="C775" i="4"/>
  <c r="C829" i="4"/>
  <c r="C843" i="4"/>
  <c r="C595" i="4"/>
  <c r="C175" i="4"/>
  <c r="C5" i="4"/>
  <c r="C246" i="4"/>
  <c r="C284" i="4"/>
  <c r="C186" i="4"/>
  <c r="C319" i="4"/>
  <c r="C761" i="4"/>
  <c r="D4" i="7"/>
  <c r="C202" i="7"/>
  <c r="C259" i="7"/>
  <c r="C558" i="7"/>
  <c r="C337" i="7"/>
  <c r="C549" i="7"/>
  <c r="C368" i="4"/>
  <c r="C439" i="7"/>
  <c r="C564" i="7"/>
  <c r="C573" i="7"/>
  <c r="C545" i="4"/>
  <c r="C734" i="4"/>
  <c r="C789" i="4"/>
  <c r="C813" i="4"/>
  <c r="C6" i="31"/>
  <c r="C4" i="31" s="1"/>
  <c r="B6" i="6"/>
  <c r="B4" i="6" s="1"/>
  <c r="C388" i="7"/>
  <c r="C5" i="7"/>
  <c r="C176" i="7"/>
  <c r="C127" i="7"/>
  <c r="C528" i="7"/>
  <c r="C492" i="7"/>
  <c r="C535" i="7"/>
  <c r="C135" i="7"/>
  <c r="C229" i="7"/>
  <c r="C422" i="7"/>
  <c r="C514" i="7"/>
  <c r="C6" i="16"/>
  <c r="C24" i="16"/>
  <c r="C14" i="16"/>
  <c r="C4" i="4" l="1"/>
  <c r="C4" i="7"/>
  <c r="C4" i="16"/>
  <c r="C4" i="6"/>
  <c r="B6" i="29" s="1"/>
  <c r="B5" i="29" s="1"/>
  <c r="C4" i="3"/>
  <c r="B6" i="5" s="1"/>
  <c r="B5" i="5" s="1"/>
</calcChain>
</file>

<file path=xl/sharedStrings.xml><?xml version="1.0" encoding="utf-8"?>
<sst xmlns="http://schemas.openxmlformats.org/spreadsheetml/2006/main" count="2434" uniqueCount="1320">
  <si>
    <t>单位：万元</t>
  </si>
  <si>
    <t>收入</t>
  </si>
  <si>
    <t>支出</t>
  </si>
  <si>
    <t>项    目</t>
  </si>
  <si>
    <t>预算数</t>
  </si>
  <si>
    <t>本级收入合计</t>
  </si>
  <si>
    <t>本级支出合计</t>
  </si>
  <si>
    <t>地方政府一般债务收入</t>
  </si>
  <si>
    <t>地方政府一般债务还本支出</t>
  </si>
  <si>
    <t>转移性收入</t>
  </si>
  <si>
    <t>转移性支出</t>
  </si>
  <si>
    <t xml:space="preserve">  上级补助收入</t>
  </si>
  <si>
    <t xml:space="preserve">  上解上级支出</t>
  </si>
  <si>
    <t xml:space="preserve">    一般性转移支付收入</t>
  </si>
  <si>
    <t xml:space="preserve">    体制上解支出</t>
  </si>
  <si>
    <t xml:space="preserve">    专项上解支出</t>
  </si>
  <si>
    <t xml:space="preserve">  接受其他地区援助收入</t>
  </si>
  <si>
    <t xml:space="preserve">  援助其他地区支出</t>
  </si>
  <si>
    <t xml:space="preserve">  调入资金</t>
  </si>
  <si>
    <t xml:space="preserve">  调出资金</t>
  </si>
  <si>
    <t xml:space="preserve">    从政府性基金预算调入</t>
  </si>
  <si>
    <t xml:space="preserve">  安排预算稳定调节基金</t>
  </si>
  <si>
    <t xml:space="preserve">    从国有资本经营预算调入</t>
  </si>
  <si>
    <t xml:space="preserve">  补充预算周转金</t>
  </si>
  <si>
    <t xml:space="preserve">    从其他资金调入</t>
  </si>
  <si>
    <t xml:space="preserve">  地方政府一般债务转贷收入</t>
  </si>
  <si>
    <t xml:space="preserve">  地方政府一般债务转贷支出</t>
  </si>
  <si>
    <t xml:space="preserve">  动用预算稳定调节基金</t>
  </si>
  <si>
    <t xml:space="preserve">  上年结转收入</t>
  </si>
  <si>
    <t xml:space="preserve">  年终结转</t>
  </si>
  <si>
    <t xml:space="preserve">  上年结余收入</t>
  </si>
  <si>
    <t xml:space="preserve">  年终结余</t>
  </si>
  <si>
    <t>收入总计</t>
  </si>
  <si>
    <t>支出总计</t>
  </si>
  <si>
    <t>一、税收收入</t>
  </si>
  <si>
    <t>二、非税收入</t>
  </si>
  <si>
    <t>科目编码</t>
  </si>
  <si>
    <t>科目名称</t>
  </si>
  <si>
    <t xml:space="preserve">  补助下级支出</t>
  </si>
  <si>
    <t xml:space="preserve">    一般性转移支付</t>
  </si>
  <si>
    <t xml:space="preserve">    专项转移支付</t>
  </si>
  <si>
    <t xml:space="preserve">  下级上解收入</t>
  </si>
  <si>
    <t xml:space="preserve">    体制上解收入</t>
  </si>
  <si>
    <t xml:space="preserve">    专项上解收入</t>
  </si>
  <si>
    <t>二、专项转移支付</t>
  </si>
  <si>
    <t>地方政府专项债务收入</t>
  </si>
  <si>
    <t>地方政府专项债务还本支出</t>
  </si>
  <si>
    <t xml:space="preserve">  政府性基金转移收入</t>
  </si>
  <si>
    <t xml:space="preserve">  政府性基金转移支付</t>
  </si>
  <si>
    <t xml:space="preserve">    政府性基金补助收入</t>
  </si>
  <si>
    <t xml:space="preserve">  地方政府专项债务转贷收入</t>
  </si>
  <si>
    <t xml:space="preserve">  地方政府专项债务转贷支出</t>
  </si>
  <si>
    <t xml:space="preserve">  利润收入</t>
  </si>
  <si>
    <t xml:space="preserve">  补充全国社会保障基金</t>
  </si>
  <si>
    <t xml:space="preserve">  股利、股息收入</t>
  </si>
  <si>
    <t xml:space="preserve">  解决历史遗留问题及改革成本支出</t>
  </si>
  <si>
    <t xml:space="preserve">  产权转让收入</t>
  </si>
  <si>
    <t xml:space="preserve">  国有企业资本金注入</t>
  </si>
  <si>
    <t xml:space="preserve">  清算收入</t>
  </si>
  <si>
    <t xml:space="preserve">  国有企业政策性补贴</t>
  </si>
  <si>
    <t xml:space="preserve">  其他国有资本经营预算收入</t>
  </si>
  <si>
    <t xml:space="preserve">  金融国有资本经营预算支出</t>
  </si>
  <si>
    <t xml:space="preserve">  其他国有资本经营预算支出</t>
  </si>
  <si>
    <t xml:space="preserve">  国有资本经营预算转移支付收入</t>
  </si>
  <si>
    <t xml:space="preserve">  国有资本经营预算转移支付支出</t>
  </si>
  <si>
    <t xml:space="preserve">  国有资本经营预算上解支出</t>
  </si>
  <si>
    <t xml:space="preserve">  国有资本经营预算调出资金</t>
  </si>
  <si>
    <t>一、利润收入</t>
  </si>
  <si>
    <t>二、股利、股息收入</t>
  </si>
  <si>
    <t>三、产权转让收入</t>
  </si>
  <si>
    <t>四、清算收入</t>
  </si>
  <si>
    <t>五、其他国有资本经营预算收入</t>
  </si>
  <si>
    <t>一、补充全国社会保障基金</t>
  </si>
  <si>
    <t>二、解决历史遗留问题及改革成本支出</t>
  </si>
  <si>
    <t>三、国有企业资本金注入</t>
  </si>
  <si>
    <t>四、国有企业政策性补贴</t>
  </si>
  <si>
    <t>五、其他国有资本经营预算支出</t>
  </si>
  <si>
    <t xml:space="preserve">      其他国有资本经营预算支出</t>
  </si>
  <si>
    <t>单位：万元</t>
    <phoneticPr fontId="3" type="noConversion"/>
  </si>
  <si>
    <t xml:space="preserve">  企业所得税</t>
    <phoneticPr fontId="3" type="noConversion"/>
  </si>
  <si>
    <t xml:space="preserve">  企业所得税退税</t>
    <phoneticPr fontId="3" type="noConversion"/>
  </si>
  <si>
    <t xml:space="preserve">  个人所得税</t>
    <phoneticPr fontId="3" type="noConversion"/>
  </si>
  <si>
    <t xml:space="preserve">  资源税</t>
    <phoneticPr fontId="3" type="noConversion"/>
  </si>
  <si>
    <t xml:space="preserve">  城市维护建设税</t>
    <phoneticPr fontId="3" type="noConversion"/>
  </si>
  <si>
    <t xml:space="preserve">  房产税</t>
    <phoneticPr fontId="3" type="noConversion"/>
  </si>
  <si>
    <t xml:space="preserve">  印花税</t>
    <phoneticPr fontId="3" type="noConversion"/>
  </si>
  <si>
    <t xml:space="preserve">  城镇土地使用税</t>
    <phoneticPr fontId="3" type="noConversion"/>
  </si>
  <si>
    <t xml:space="preserve">  土地增值税</t>
    <phoneticPr fontId="3" type="noConversion"/>
  </si>
  <si>
    <t xml:space="preserve">  车船税</t>
    <phoneticPr fontId="3" type="noConversion"/>
  </si>
  <si>
    <t xml:space="preserve">  耕地占用税</t>
    <phoneticPr fontId="3" type="noConversion"/>
  </si>
  <si>
    <t xml:space="preserve">  契税</t>
    <phoneticPr fontId="3" type="noConversion"/>
  </si>
  <si>
    <t xml:space="preserve">  烟叶税</t>
    <phoneticPr fontId="3" type="noConversion"/>
  </si>
  <si>
    <t xml:space="preserve">  环境保护税</t>
    <phoneticPr fontId="3" type="noConversion"/>
  </si>
  <si>
    <t xml:space="preserve">  其他税收收入</t>
    <phoneticPr fontId="3" type="noConversion"/>
  </si>
  <si>
    <t xml:space="preserve">  行政事业性收费收入</t>
    <phoneticPr fontId="3" type="noConversion"/>
  </si>
  <si>
    <t xml:space="preserve">  国有资本经营收入</t>
    <phoneticPr fontId="3" type="noConversion"/>
  </si>
  <si>
    <t xml:space="preserve">  国有资源（资产）有偿使用收入</t>
    <phoneticPr fontId="3" type="noConversion"/>
  </si>
  <si>
    <t xml:space="preserve">  捐赠收入</t>
    <phoneticPr fontId="3" type="noConversion"/>
  </si>
  <si>
    <t xml:space="preserve">  政府住房基金收入</t>
    <phoneticPr fontId="3" type="noConversion"/>
  </si>
  <si>
    <t xml:space="preserve">  其他收入</t>
    <phoneticPr fontId="3" type="noConversion"/>
  </si>
  <si>
    <t xml:space="preserve">    其他共产党事务支出</t>
  </si>
  <si>
    <t xml:space="preserve">    其他一般公共服务支出</t>
  </si>
  <si>
    <t xml:space="preserve">    其他教育支出</t>
  </si>
  <si>
    <t xml:space="preserve">    其他科学技术支出</t>
  </si>
  <si>
    <t xml:space="preserve">    其他社会保障和就业支出</t>
  </si>
  <si>
    <t xml:space="preserve">    医疗救助</t>
  </si>
  <si>
    <t xml:space="preserve">      城乡医疗救助</t>
  </si>
  <si>
    <t xml:space="preserve">    老龄卫生健康事务</t>
  </si>
  <si>
    <t xml:space="preserve">    城乡社区环境卫生</t>
  </si>
  <si>
    <t xml:space="preserve">    建设市场管理与监督</t>
  </si>
  <si>
    <t xml:space="preserve">    其他城乡社区支出</t>
  </si>
  <si>
    <t xml:space="preserve">    农村综合改革</t>
  </si>
  <si>
    <t xml:space="preserve">      对村级公益事业建设的补助</t>
  </si>
  <si>
    <t xml:space="preserve">      对村集体经济组织的补助</t>
  </si>
  <si>
    <t xml:space="preserve">    普惠金融发展支出</t>
  </si>
  <si>
    <t xml:space="preserve">      支持农村金融机构</t>
  </si>
  <si>
    <t xml:space="preserve">      农业保险保费补贴</t>
  </si>
  <si>
    <t xml:space="preserve">      创业担保贷款贴息及奖补</t>
  </si>
  <si>
    <t xml:space="preserve">      其他普惠金融发展支出</t>
  </si>
  <si>
    <t xml:space="preserve">    铁路运输</t>
  </si>
  <si>
    <t xml:space="preserve">      其他铁路运输支出</t>
  </si>
  <si>
    <t xml:space="preserve">    车辆购置税支出</t>
  </si>
  <si>
    <t xml:space="preserve">      车辆购置税用于公路等基础设施建设支出</t>
  </si>
  <si>
    <t xml:space="preserve">    其他交通运输支出</t>
  </si>
  <si>
    <t xml:space="preserve">    气象事务</t>
  </si>
  <si>
    <t xml:space="preserve">      气象服务</t>
  </si>
  <si>
    <t xml:space="preserve">      其他粮油物资事务支出</t>
  </si>
  <si>
    <t xml:space="preserve">    其他灾害防治及应急管理支出</t>
  </si>
  <si>
    <t>其他支出</t>
  </si>
  <si>
    <t xml:space="preserve">  其他支出</t>
  </si>
  <si>
    <t xml:space="preserve">    其他支出</t>
  </si>
  <si>
    <t xml:space="preserve">    地方政府一般债务付息支出</t>
  </si>
  <si>
    <t xml:space="preserve">      地方政府一般债券付息支出</t>
  </si>
  <si>
    <t>项        目</t>
    <phoneticPr fontId="3" type="noConversion"/>
  </si>
  <si>
    <t>全  市</t>
    <phoneticPr fontId="3" type="noConversion"/>
  </si>
  <si>
    <t>市本级</t>
    <phoneticPr fontId="3" type="noConversion"/>
  </si>
  <si>
    <t>年末地方政府债务余额</t>
  </si>
  <si>
    <t>一、存量债务合计</t>
    <phoneticPr fontId="3" type="noConversion"/>
  </si>
  <si>
    <t xml:space="preserve">  1.一般债务</t>
    <phoneticPr fontId="3" type="noConversion"/>
  </si>
  <si>
    <t xml:space="preserve">  2.专项债务</t>
    <phoneticPr fontId="3" type="noConversion"/>
  </si>
  <si>
    <t xml:space="preserve">  1.一般债券小计</t>
    <phoneticPr fontId="3" type="noConversion"/>
  </si>
  <si>
    <t>新增债券</t>
    <phoneticPr fontId="3" type="noConversion"/>
  </si>
  <si>
    <t>置换债券</t>
    <phoneticPr fontId="3" type="noConversion"/>
  </si>
  <si>
    <t>再融资债券</t>
    <phoneticPr fontId="3" type="noConversion"/>
  </si>
  <si>
    <t xml:space="preserve">  2.专项债券小计</t>
    <phoneticPr fontId="3" type="noConversion"/>
  </si>
  <si>
    <t xml:space="preserve">  一般公共服务支出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</si>
  <si>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</si>
  <si>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</si>
  <si>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</si>
  <si>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</si>
  <si>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</si>
  <si>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人大监督</t>
  </si>
  <si>
    <t xml:space="preserve">      人大代表履职能力提升</t>
  </si>
  <si>
    <t xml:space="preserve">      代表工作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</si>
  <si>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</si>
  <si>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</si>
  <si>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</si>
  <si>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</si>
  <si>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</si>
  <si>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</si>
  <si>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</si>
  <si>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</si>
  <si>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专项业务及机关事务管理</t>
  </si>
  <si>
    <t xml:space="preserve">      政务公开审批</t>
  </si>
  <si>
    <t xml:space="preserve">      信访事务</t>
  </si>
  <si>
    <t xml:space="preserve">      其他政府办公厅(室)及相关机构事务支出</t>
  </si>
  <si>
    <t xml:space="preserve">    发展与改革事务</t>
  </si>
  <si>
    <t xml:space="preserve">      战略规划与实施</t>
  </si>
  <si>
    <t xml:space="preserve">      社会事业发展规划</t>
  </si>
  <si>
    <t xml:space="preserve">      物价管理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</si>
  <si>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</si>
  <si>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</si>
  <si>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</si>
  <si>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</si>
  <si>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</si>
  <si>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</si>
  <si>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</si>
  <si>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</si>
  <si>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</si>
  <si>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</si>
  <si>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</si>
  <si>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</si>
  <si>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</si>
  <si>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</si>
  <si>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</si>
  <si>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税收业务</t>
  </si>
  <si>
    <t xml:space="preserve">      其他税收事务支出</t>
  </si>
  <si>
    <t xml:space="preserve">    审计事务</t>
  </si>
  <si>
    <t xml:space="preserve">      审计业务</t>
  </si>
  <si>
    <t xml:space="preserve">    海关事务</t>
  </si>
  <si>
    <t xml:space="preserve">      其他海关事务支出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</si>
  <si>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</si>
  <si>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</si>
  <si>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</si>
  <si>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巡视工作</t>
  </si>
  <si>
    <t xml:space="preserve">      其他纪检监察事务支出</t>
  </si>
  <si>
    <t xml:space="preserve">    商贸事务</t>
  </si>
  <si>
    <t xml:space="preserve">      招商引资</t>
  </si>
  <si>
    <t xml:space="preserve">      其他商贸事务支出</t>
  </si>
  <si>
    <t xml:space="preserve">    知识产权事务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</si>
  <si>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</si>
  <si>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</si>
  <si>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</si>
  <si>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</si>
  <si>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</si>
  <si>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</si>
  <si>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</si>
  <si>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</si>
  <si>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</si>
  <si>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</si>
  <si>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</si>
  <si>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</si>
  <si>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党委办公厅(室)及相关机构事务</t>
  </si>
  <si>
    <t xml:space="preserve">      专项业务</t>
  </si>
  <si>
    <t xml:space="preserve">      其他党委办公厅(室)及相关机构事务支出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</si>
  <si>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</si>
  <si>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</si>
  <si>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</si>
  <si>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</si>
  <si>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</si>
  <si>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</si>
  <si>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</si>
  <si>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</si>
  <si>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</si>
  <si>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</si>
  <si>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</si>
  <si>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其他共产党事务支出</t>
  </si>
  <si>
    <t xml:space="preserve">    网信事务</t>
  </si>
  <si>
    <t xml:space="preserve">      信息安全事务</t>
  </si>
  <si>
    <t xml:space="preserve">    市场监督管理事务</t>
  </si>
  <si>
    <t xml:space="preserve">      市场主体管理</t>
  </si>
  <si>
    <t xml:space="preserve">      市场秩序执法</t>
  </si>
  <si>
    <t xml:space="preserve">      质量基础</t>
  </si>
  <si>
    <t xml:space="preserve">      化妆品事务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</si>
  <si>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</si>
  <si>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</si>
  <si>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</si>
  <si>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    其他一般公共服务支出</t>
  </si>
  <si>
    <t xml:space="preserve">  外交支出</t>
  </si>
  <si>
    <t xml:space="preserve">      其他支出</t>
  </si>
  <si>
    <t xml:space="preserve">  国防支出</t>
  </si>
  <si>
    <t xml:space="preserve">    军费</t>
  </si>
  <si>
    <t xml:space="preserve">    国防科研事业</t>
  </si>
  <si>
    <t xml:space="preserve">    专项工程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</si>
  <si>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</si>
  <si>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</si>
  <si>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</si>
  <si>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</si>
  <si>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民兵</t>
  </si>
  <si>
    <t xml:space="preserve">      其他国防动员支出</t>
  </si>
  <si>
    <t xml:space="preserve">    其他国防支出</t>
  </si>
  <si>
    <t xml:space="preserve">  公共安全支出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</si>
  <si>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</si>
  <si>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</si>
  <si>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</si>
  <si>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</si>
  <si>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</si>
  <si>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</si>
  <si>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</si>
  <si>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</si>
  <si>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</si>
  <si>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</si>
  <si>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</si>
  <si>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</si>
  <si>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其他检察支出</t>
  </si>
  <si>
    <t xml:space="preserve">    法院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</si>
  <si>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</si>
  <si>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</si>
  <si>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</si>
  <si>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</si>
  <si>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</si>
  <si>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律师管理</t>
  </si>
  <si>
    <t xml:space="preserve">      公共法律服务</t>
  </si>
  <si>
    <t xml:space="preserve">      社区矫正</t>
  </si>
  <si>
    <t xml:space="preserve">      法治建设</t>
  </si>
  <si>
    <t xml:space="preserve">      其他司法支出</t>
  </si>
  <si>
    <t xml:space="preserve">    监狱</t>
  </si>
  <si>
    <t xml:space="preserve">      罪犯生活及医疗卫生</t>
  </si>
  <si>
    <t xml:space="preserve">      狱政设施建设</t>
  </si>
  <si>
    <t xml:space="preserve">    强制隔离戒毒</t>
  </si>
  <si>
    <t xml:space="preserve">      强制隔离戒毒人员生活</t>
  </si>
  <si>
    <t xml:space="preserve">    国家保密</t>
  </si>
  <si>
    <t xml:space="preserve">      保密管理</t>
  </si>
  <si>
    <t xml:space="preserve">      其他国家保密支出</t>
  </si>
  <si>
    <t xml:space="preserve">    缉私警察</t>
  </si>
  <si>
    <t xml:space="preserve">    其他公共安全支出</t>
  </si>
  <si>
    <t xml:space="preserve">      其他公共安全支出</t>
  </si>
  <si>
    <t xml:space="preserve">  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</si>
  <si>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</si>
  <si>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</si>
  <si>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</si>
  <si>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</si>
  <si>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</si>
  <si>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</si>
  <si>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</si>
  <si>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</si>
  <si>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其他普通教育支出</t>
  </si>
  <si>
    <t xml:space="preserve">    职业教育</t>
  </si>
  <si>
    <t xml:space="preserve">      中等职业教育</t>
  </si>
  <si>
    <t xml:space="preserve">      技校教育</t>
  </si>
  <si>
    <t xml:space="preserve">      高等职业教育</t>
  </si>
  <si>
    <t xml:space="preserve">      其他职业教育支出</t>
  </si>
  <si>
    <t xml:space="preserve">    成人教育</t>
  </si>
  <si>
    <t xml:space="preserve">    广播电视教育</t>
  </si>
  <si>
    <t xml:space="preserve">      广播电视学校</t>
  </si>
  <si>
    <t xml:space="preserve">      其他广播电视教育支出</t>
  </si>
  <si>
    <t xml:space="preserve">    留学教育</t>
  </si>
  <si>
    <t xml:space="preserve">    特殊教育</t>
  </si>
  <si>
    <t xml:space="preserve">      特殊学校教育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</si>
  <si>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</si>
  <si>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</si>
  <si>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</si>
  <si>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</si>
  <si>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</si>
  <si>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</si>
  <si>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</si>
  <si>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</si>
  <si>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</si>
  <si>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</si>
  <si>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其他教育费附加安排的支出</t>
  </si>
  <si>
    <t xml:space="preserve">      其他教育支出</t>
  </si>
  <si>
    <t xml:space="preserve">  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</si>
  <si>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</si>
  <si>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</si>
  <si>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</si>
  <si>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</si>
  <si>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自然科学基金</t>
  </si>
  <si>
    <t xml:space="preserve">    应用研究</t>
  </si>
  <si>
    <t xml:space="preserve">      其他应用研究支出</t>
  </si>
  <si>
    <t xml:space="preserve">    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</si>
  <si>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</si>
  <si>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</si>
  <si>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</si>
  <si>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</si>
  <si>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</si>
  <si>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</si>
  <si>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</si>
  <si>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</si>
  <si>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</si>
  <si>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</si>
  <si>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</si>
  <si>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</si>
  <si>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</si>
  <si>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</si>
  <si>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</si>
  <si>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</si>
  <si>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</si>
  <si>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</si>
  <si>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</si>
  <si>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科技奖励</t>
  </si>
  <si>
    <t xml:space="preserve">      其他科学技术支出</t>
  </si>
  <si>
    <t xml:space="preserve">  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</si>
  <si>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</si>
  <si>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</si>
  <si>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</si>
  <si>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</si>
  <si>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</si>
  <si>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</si>
  <si>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</si>
  <si>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</si>
  <si>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</si>
  <si>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</si>
  <si>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</si>
  <si>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</si>
  <si>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</si>
  <si>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</si>
  <si>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</si>
  <si>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</si>
  <si>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</si>
  <si>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</si>
  <si>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</si>
  <si>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</si>
  <si>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</si>
  <si>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体育场馆</t>
  </si>
  <si>
    <t xml:space="preserve">      群众体育</t>
  </si>
  <si>
    <t xml:space="preserve">      其他体育支出</t>
  </si>
  <si>
    <t xml:space="preserve">    新闻出版电影</t>
  </si>
  <si>
    <t xml:space="preserve">      新闻通讯</t>
  </si>
  <si>
    <t xml:space="preserve">      出版发行</t>
  </si>
  <si>
    <t xml:space="preserve">      电影</t>
  </si>
  <si>
    <t xml:space="preserve">      其他新闻出版电影支出</t>
  </si>
  <si>
    <t xml:space="preserve">    广播电视</t>
  </si>
  <si>
    <t xml:space="preserve">      传输发射</t>
  </si>
  <si>
    <t xml:space="preserve">      广播电视事务</t>
  </si>
  <si>
    <t xml:space="preserve">      其他广播电视支出</t>
  </si>
  <si>
    <t xml:space="preserve">    其他文化旅游体育与传媒支出</t>
  </si>
  <si>
    <t xml:space="preserve">      其他文化旅游体育与传媒支出</t>
  </si>
  <si>
    <t xml:space="preserve">  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</si>
  <si>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</si>
  <si>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</si>
  <si>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</si>
  <si>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</si>
  <si>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</si>
  <si>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</si>
  <si>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</si>
  <si>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劳动人事争议调解仲裁</t>
  </si>
  <si>
    <t xml:space="preserve">      引进人才费用</t>
  </si>
  <si>
    <t xml:space="preserve">      其他人力资源和社会保障管理事务支出</t>
  </si>
  <si>
    <t xml:space="preserve">    民政管理事务</t>
  </si>
  <si>
    <t xml:space="preserve">      社会组织管理</t>
  </si>
  <si>
    <t xml:space="preserve">      行政区划和地名管理</t>
  </si>
  <si>
    <t xml:space="preserve">      基层政权建设和社区治理</t>
  </si>
  <si>
    <t xml:space="preserve">      其他民政管理事务支出</t>
  </si>
  <si>
    <t xml:space="preserve">    补充全国社会保障基金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</si>
  <si>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</si>
  <si>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</si>
  <si>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</si>
  <si>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</si>
  <si>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</si>
  <si>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</si>
  <si>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</si>
  <si>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对机关事业单位职业年金的补助</t>
  </si>
  <si>
    <t xml:space="preserve">      其他行政事业单位养老支出</t>
  </si>
  <si>
    <t xml:space="preserve">    企业改革补助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</si>
  <si>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</si>
  <si>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</si>
  <si>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</si>
  <si>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</si>
  <si>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</si>
  <si>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</si>
  <si>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</si>
  <si>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</si>
  <si>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促进创业补贴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</si>
  <si>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</si>
  <si>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</si>
  <si>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</si>
  <si>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</si>
  <si>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</si>
  <si>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义务兵优待</t>
  </si>
  <si>
    <t xml:space="preserve">      农村籍退役士兵老年生活补助</t>
  </si>
  <si>
    <t xml:space="preserve">      光荣院</t>
  </si>
  <si>
    <t xml:space="preserve">      烈士纪念设施管理维护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</si>
  <si>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</si>
  <si>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</si>
  <si>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</si>
  <si>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</si>
  <si>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</si>
  <si>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</si>
  <si>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</si>
  <si>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</si>
  <si>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</si>
  <si>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</si>
  <si>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</si>
  <si>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康复辅具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</si>
  <si>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</si>
  <si>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</si>
  <si>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</si>
  <si>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</si>
  <si>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</si>
  <si>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</si>
  <si>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</si>
  <si>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</si>
  <si>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</si>
  <si>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</si>
  <si>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</si>
  <si>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</si>
  <si>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</si>
  <si>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</si>
  <si>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</si>
  <si>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</si>
  <si>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</si>
  <si>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</si>
  <si>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</si>
  <si>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</si>
  <si>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</si>
  <si>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</si>
  <si>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</si>
  <si>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</si>
  <si>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</si>
  <si>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</si>
  <si>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</si>
  <si>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</si>
  <si>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</si>
  <si>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</si>
  <si>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</si>
  <si>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</si>
  <si>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</si>
  <si>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</si>
  <si>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</si>
  <si>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其他退役军人事务管理支出</t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</si>
  <si>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</si>
  <si>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</si>
  <si>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</si>
  <si>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  其他社会保障和就业支出</t>
  </si>
  <si>
    <t xml:space="preserve">  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</si>
  <si>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</si>
  <si>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</si>
  <si>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</si>
  <si>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</si>
  <si>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中医(民族)医院</t>
  </si>
  <si>
    <t xml:space="preserve">      传染病医院</t>
  </si>
  <si>
    <t xml:space="preserve">      职业病防治医院</t>
  </si>
  <si>
    <t xml:space="preserve">      精神病医院</t>
  </si>
  <si>
    <t xml:space="preserve">      妇幼保健医院</t>
  </si>
  <si>
    <t xml:space="preserve">      其他专科医院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</si>
  <si>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</si>
  <si>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</si>
  <si>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</si>
  <si>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</si>
  <si>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</si>
  <si>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</si>
  <si>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</si>
  <si>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</si>
  <si>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</si>
  <si>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应急救治机构</t>
  </si>
  <si>
    <t xml:space="preserve">      采供血机构</t>
  </si>
  <si>
    <t xml:space="preserve">      基本公共卫生服务</t>
  </si>
  <si>
    <t xml:space="preserve">      重大公共卫生服务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</si>
  <si>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</si>
  <si>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</si>
  <si>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</si>
  <si>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中医(民族医)药专项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</si>
  <si>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</si>
  <si>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</si>
  <si>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</si>
  <si>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</si>
  <si>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</si>
  <si>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</si>
  <si>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</si>
  <si>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</si>
  <si>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</si>
  <si>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</si>
  <si>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</si>
  <si>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</si>
  <si>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</si>
  <si>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</si>
  <si>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</si>
  <si>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</si>
  <si>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</si>
  <si>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</si>
  <si>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</si>
  <si>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</si>
  <si>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</si>
  <si>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</si>
  <si>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  老龄卫生健康事务</t>
  </si>
  <si>
    <t xml:space="preserve">    其他卫生健康支出</t>
  </si>
  <si>
    <t xml:space="preserve">      其他卫生健康支出</t>
  </si>
  <si>
    <t xml:space="preserve">  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</si>
  <si>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</si>
  <si>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</si>
  <si>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</si>
  <si>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</si>
  <si>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</si>
  <si>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</si>
  <si>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</si>
  <si>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</si>
  <si>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</si>
  <si>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</si>
  <si>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</si>
  <si>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</si>
  <si>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固体废弃物与化学品</t>
  </si>
  <si>
    <t xml:space="preserve">      土壤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</si>
  <si>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</si>
  <si>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</si>
  <si>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</si>
  <si>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</si>
  <si>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草原生态修复治理</t>
  </si>
  <si>
    <t xml:space="preserve">      自然保护地</t>
  </si>
  <si>
    <t xml:space="preserve">      其他自然生态保护支出</t>
  </si>
  <si>
    <t xml:space="preserve">    天然林保护</t>
  </si>
  <si>
    <t xml:space="preserve">      森林管护</t>
  </si>
  <si>
    <t xml:space="preserve">      政策性社会性支出补助</t>
  </si>
  <si>
    <t xml:space="preserve">      停伐补助</t>
  </si>
  <si>
    <t xml:space="preserve">      其他天然林保护支出</t>
  </si>
  <si>
    <t xml:space="preserve">    退耕还林还草</t>
  </si>
  <si>
    <t xml:space="preserve">      退耕现金</t>
  </si>
  <si>
    <t xml:space="preserve">      退耕还林工程建设</t>
  </si>
  <si>
    <t xml:space="preserve">      其他退耕还林还草支出</t>
  </si>
  <si>
    <t xml:space="preserve">    风沙荒漠治理</t>
  </si>
  <si>
    <t xml:space="preserve">      京津风沙源治理工程建设</t>
  </si>
  <si>
    <t xml:space="preserve">    退牧还草</t>
  </si>
  <si>
    <t xml:space="preserve">      退牧还草工程建设</t>
  </si>
  <si>
    <t xml:space="preserve">    已垦草原退耕还草</t>
  </si>
  <si>
    <t xml:space="preserve">    能源节约利用</t>
  </si>
  <si>
    <t xml:space="preserve">  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</si>
  <si>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</si>
  <si>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</si>
  <si>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</si>
  <si>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其他污染减排支出</t>
  </si>
  <si>
    <t xml:space="preserve">    可再生能源</t>
  </si>
  <si>
    <t xml:space="preserve">      可再生能源</t>
  </si>
  <si>
    <t xml:space="preserve">    循环经济</t>
  </si>
  <si>
    <t xml:space="preserve">    能源管理事务</t>
  </si>
  <si>
    <t xml:space="preserve">    其他节能环保支出</t>
  </si>
  <si>
    <t xml:space="preserve">      其他节能环保支出</t>
  </si>
  <si>
    <t xml:space="preserve">  城乡社区支出</t>
  </si>
  <si>
    <t xml:space="preserve">    城乡社区管理事务</t>
  </si>
  <si>
    <t xml:space="preserve">      城管执法</t>
  </si>
  <si>
    <t xml:space="preserve">      工程建设标准规范编制与监管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</si>
  <si>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</si>
  <si>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</si>
  <si>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</si>
  <si>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其他城乡社区管理事务支出</t>
  </si>
  <si>
    <t xml:space="preserve">    城乡社区规划与管理</t>
  </si>
  <si>
    <t xml:space="preserve">      城乡社区规划与管理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</si>
  <si>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</si>
  <si>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</si>
  <si>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</si>
  <si>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  城乡社区环境卫生</t>
  </si>
  <si>
    <t xml:space="preserve">      建设市场管理与监督</t>
  </si>
  <si>
    <t xml:space="preserve">      其他城乡社区支出</t>
  </si>
  <si>
    <t xml:space="preserve">  农林水支出</t>
  </si>
  <si>
    <t xml:space="preserve">    农业农村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</si>
  <si>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</si>
  <si>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</si>
  <si>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</si>
  <si>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</si>
  <si>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</si>
  <si>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</si>
  <si>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行业业务管理</t>
  </si>
  <si>
    <t xml:space="preserve">      防灾救灾</t>
  </si>
  <si>
    <t xml:space="preserve">      农业结构调整补贴</t>
  </si>
  <si>
    <t xml:space="preserve">      农业生产发展</t>
  </si>
  <si>
    <t xml:space="preserve">      农村合作经济</t>
  </si>
  <si>
    <t xml:space="preserve">      农产品加工与促销</t>
  </si>
  <si>
    <t xml:space="preserve">      农村社会事业</t>
  </si>
  <si>
    <t xml:space="preserve">      农业资源保护修复与利用</t>
  </si>
  <si>
    <t xml:space="preserve">      农村道路建设</t>
  </si>
  <si>
    <t xml:space="preserve">      渔业发展</t>
  </si>
  <si>
    <t xml:space="preserve">      对高校毕业生到基层任职补助</t>
  </si>
  <si>
    <t xml:space="preserve">      农田建设</t>
  </si>
  <si>
    <t xml:space="preserve">      其他农业农村支出</t>
  </si>
  <si>
    <t xml:space="preserve">    林业和草原</t>
  </si>
  <si>
    <t xml:space="preserve">      事业机构</t>
  </si>
  <si>
    <t xml:space="preserve">      森林资源培育</t>
  </si>
  <si>
    <t xml:space="preserve">      技术推广与转化</t>
  </si>
  <si>
    <t xml:space="preserve">      森林资源管理</t>
  </si>
  <si>
    <t xml:space="preserve">      森林生态效益补偿</t>
  </si>
  <si>
    <t xml:space="preserve">      动植物保护</t>
  </si>
  <si>
    <t xml:space="preserve">      湿地保护</t>
  </si>
  <si>
    <t xml:space="preserve">      执法与监督</t>
  </si>
  <si>
    <t xml:space="preserve">      防沙治沙</t>
  </si>
  <si>
    <t xml:space="preserve">      产业化管理</t>
  </si>
  <si>
    <t xml:space="preserve">      林业草原防灾减灾</t>
  </si>
  <si>
    <t xml:space="preserve">      草原管理</t>
  </si>
  <si>
    <t xml:space="preserve">      其他林业和草原支出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</si>
  <si>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</si>
  <si>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</si>
  <si>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</si>
  <si>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</si>
  <si>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</si>
  <si>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</si>
  <si>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</si>
  <si>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</si>
  <si>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</si>
  <si>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</si>
  <si>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</si>
  <si>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</si>
  <si>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</si>
  <si>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农村水利</t>
  </si>
  <si>
    <t xml:space="preserve">      水利技术推广</t>
  </si>
  <si>
    <t xml:space="preserve">      江河湖库水系综合整治</t>
  </si>
  <si>
    <t xml:space="preserve">      大中型水库移民后期扶持专项支出</t>
  </si>
  <si>
    <t xml:space="preserve">      水利安全监督</t>
  </si>
  <si>
    <t xml:space="preserve">      水利建设征地及移民支出</t>
  </si>
  <si>
    <t xml:space="preserve">      农村人畜饮水</t>
  </si>
  <si>
    <t xml:space="preserve">      其他水利支出</t>
  </si>
  <si>
    <t xml:space="preserve">    巩固脱贫衔接乡村振兴</t>
  </si>
  <si>
    <t xml:space="preserve">      农村基础设施建设</t>
  </si>
  <si>
    <t xml:space="preserve">      生产发展</t>
  </si>
  <si>
    <t xml:space="preserve">      社会发展</t>
  </si>
  <si>
    <t xml:space="preserve">      贷款奖补和贴息</t>
  </si>
  <si>
    <t xml:space="preserve">      其他巩固脱贫衔接乡村振兴支出</t>
  </si>
  <si>
    <t xml:space="preserve">      对村民委员会和村党支部的补助</t>
  </si>
  <si>
    <t xml:space="preserve">      农村综合改革示范试点补助</t>
  </si>
  <si>
    <t xml:space="preserve">      其他农村综合改革支出</t>
  </si>
  <si>
    <t xml:space="preserve">      补充创业担保贷款基金</t>
  </si>
  <si>
    <t xml:space="preserve">    目标价格补贴</t>
  </si>
  <si>
    <t xml:space="preserve">    其他农林水支出</t>
  </si>
  <si>
    <t xml:space="preserve">      其他农林水支出</t>
  </si>
  <si>
    <t xml:space="preserve">  交通运输支出</t>
  </si>
  <si>
    <t xml:space="preserve">    公路水路运输</t>
  </si>
  <si>
    <t xml:space="preserve">      公路建设</t>
  </si>
  <si>
    <t xml:space="preserve">      公路养护</t>
  </si>
  <si>
    <t xml:space="preserve">      交通运输信息化建设</t>
  </si>
  <si>
    <t xml:space="preserve">      公路和运输安全</t>
  </si>
  <si>
    <t xml:space="preserve">      公路还贷专项</t>
  </si>
  <si>
    <t xml:space="preserve">      公路运输管理</t>
  </si>
  <si>
    <t xml:space="preserve">      海事管理</t>
  </si>
  <si>
    <t xml:space="preserve">      其他公路水路运输支出</t>
  </si>
  <si>
    <t xml:space="preserve">      铁路安全</t>
  </si>
  <si>
    <t xml:space="preserve">      行业监管</t>
  </si>
  <si>
    <t xml:space="preserve">    民用航空运输</t>
  </si>
  <si>
    <t xml:space="preserve">      机场建设</t>
  </si>
  <si>
    <t xml:space="preserve">      其他民用航空运输支出</t>
  </si>
  <si>
    <t xml:space="preserve">    邮政业支出</t>
  </si>
  <si>
    <t xml:space="preserve">      其他邮政业支出</t>
  </si>
  <si>
    <t xml:space="preserve">      车辆购置税用于农村公路建设支出</t>
  </si>
  <si>
    <t xml:space="preserve">      车辆购置税其他支出</t>
  </si>
  <si>
    <t xml:space="preserve">      公共交通运营补助</t>
  </si>
  <si>
    <t xml:space="preserve">      其他交通运输支出</t>
  </si>
  <si>
    <t xml:space="preserve">  资源勘探工业信息等支出</t>
  </si>
  <si>
    <t xml:space="preserve">    资源勘探开发</t>
  </si>
  <si>
    <t xml:space="preserve">    制造业</t>
  </si>
  <si>
    <t xml:space="preserve">      医药制造业</t>
  </si>
  <si>
    <t xml:space="preserve">      其他制造业支出</t>
  </si>
  <si>
    <t xml:space="preserve">    建筑业</t>
  </si>
  <si>
    <t xml:space="preserve">      其他建筑业支出</t>
  </si>
  <si>
    <t xml:space="preserve">    工业和信息产业监管</t>
  </si>
  <si>
    <t xml:space="preserve">      产业发展</t>
  </si>
  <si>
    <t xml:space="preserve">      其他工业和信息产业监管支出</t>
  </si>
  <si>
    <t xml:space="preserve">    国有资产监管</t>
  </si>
  <si>
    <t xml:space="preserve">      其他国有资产监管支出</t>
  </si>
  <si>
    <t xml:space="preserve">    支持中小企业发展和管理支出</t>
  </si>
  <si>
    <t xml:space="preserve">      中小企业发展专项</t>
  </si>
  <si>
    <t xml:space="preserve">      其他支持中小企业发展和管理支出</t>
  </si>
  <si>
    <t xml:space="preserve">    其他资源勘探工业信息等支出</t>
  </si>
  <si>
    <t xml:space="preserve">      其他资源勘探工业信息等支出</t>
  </si>
  <si>
    <t xml:space="preserve">  商业服务业等支出</t>
  </si>
  <si>
    <t xml:space="preserve">    商业流通事务</t>
  </si>
  <si>
    <t xml:space="preserve">      民贸企业补贴</t>
  </si>
  <si>
    <t xml:space="preserve">      民贸民品贷款贴息</t>
  </si>
  <si>
    <t xml:space="preserve">      其他商业流通事务支出</t>
  </si>
  <si>
    <t xml:space="preserve">    涉外发展服务支出</t>
  </si>
  <si>
    <t xml:space="preserve">      其他涉外发展服务支出</t>
  </si>
  <si>
    <t xml:space="preserve">    其他商业服务业等支出</t>
  </si>
  <si>
    <t xml:space="preserve">      服务业基础设施建设</t>
  </si>
  <si>
    <t xml:space="preserve">      其他商业服务业等支出</t>
  </si>
  <si>
    <t xml:space="preserve">  金融支出</t>
  </si>
  <si>
    <t xml:space="preserve">    金融部门行政支出</t>
  </si>
  <si>
    <t xml:space="preserve">      金融部门其他行政支出</t>
  </si>
  <si>
    <t xml:space="preserve">    金融部门监管支出</t>
  </si>
  <si>
    <t xml:space="preserve">      金融部门其他监管支出</t>
  </si>
  <si>
    <t xml:space="preserve">    金融发展支出</t>
  </si>
  <si>
    <t xml:space="preserve">      其他金融发展支出</t>
  </si>
  <si>
    <t xml:space="preserve">    金融调控支出</t>
  </si>
  <si>
    <t xml:space="preserve">    其他金融支出</t>
  </si>
  <si>
    <t xml:space="preserve">      其他金融支出</t>
  </si>
  <si>
    <t xml:space="preserve">  自然资源海洋气象等支出</t>
  </si>
  <si>
    <t xml:space="preserve">    自然资源事务</t>
  </si>
  <si>
    <t xml:space="preserve">      自然资源规划及管理</t>
  </si>
  <si>
    <t xml:space="preserve">      自然资源利用与保护</t>
  </si>
  <si>
    <t xml:space="preserve">      自然资源行业业务管理</t>
  </si>
  <si>
    <t xml:space="preserve">      自然资源调查与确权登记</t>
  </si>
  <si>
    <t xml:space="preserve">      土地资源储备支出</t>
  </si>
  <si>
    <t xml:space="preserve">      地质矿产资源与环境调查</t>
  </si>
  <si>
    <t xml:space="preserve">      地质勘查与矿产资源管理</t>
  </si>
  <si>
    <t xml:space="preserve">      基础测绘与地理信息监管</t>
  </si>
  <si>
    <t xml:space="preserve">      其他自然资源事务支出</t>
  </si>
  <si>
    <t xml:space="preserve">      气象事业机构</t>
  </si>
  <si>
    <t xml:space="preserve">      气象预报预测</t>
  </si>
  <si>
    <t xml:space="preserve">      气象装备保障维护</t>
  </si>
  <si>
    <t xml:space="preserve">      其他气象事务支出</t>
  </si>
  <si>
    <t xml:space="preserve">    其他自然资源海洋气象等支出</t>
  </si>
  <si>
    <t xml:space="preserve">      其他自然资源海洋气象等支出</t>
  </si>
  <si>
    <t xml:space="preserve">  住房保障支出</t>
  </si>
  <si>
    <t xml:space="preserve">    保障性安居工程支出</t>
  </si>
  <si>
    <t xml:space="preserve">      廉租住房</t>
  </si>
  <si>
    <t xml:space="preserve">      沉陷区治理</t>
  </si>
  <si>
    <t xml:space="preserve">      棚户区改造</t>
  </si>
  <si>
    <t xml:space="preserve">      农村危房改造</t>
  </si>
  <si>
    <t xml:space="preserve">      公共租赁住房</t>
  </si>
  <si>
    <t xml:space="preserve">      保障性住房租金补贴</t>
  </si>
  <si>
    <t xml:space="preserve">      老旧小区改造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</si>
  <si>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</si>
  <si>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</si>
  <si>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</si>
  <si>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购房补贴</t>
  </si>
  <si>
    <t xml:space="preserve">    城乡社区住宅</t>
  </si>
  <si>
    <t xml:space="preserve">      住房公积金管理</t>
  </si>
  <si>
    <t xml:space="preserve">      其他城乡社区住宅支出</t>
  </si>
  <si>
    <t xml:space="preserve">  粮油物资储备支出</t>
  </si>
  <si>
    <t xml:space="preserve">    粮油物资事务</t>
  </si>
  <si>
    <t xml:space="preserve">      粮食财务挂账利息补贴</t>
  </si>
  <si>
    <t xml:space="preserve">      设施建设</t>
  </si>
  <si>
    <t xml:space="preserve">      物资保管保养</t>
  </si>
  <si>
    <t xml:space="preserve">    能源储备</t>
  </si>
  <si>
    <t xml:space="preserve">    粮油储备</t>
  </si>
  <si>
    <t xml:space="preserve">      储备粮(油)库建设</t>
  </si>
  <si>
    <t xml:space="preserve">    重要商品储备</t>
  </si>
  <si>
    <t xml:space="preserve">      应急物资储备</t>
  </si>
  <si>
    <t xml:space="preserve">      其他重要商品储备支出</t>
  </si>
  <si>
    <t xml:space="preserve">  灾害防治及应急管理支出</t>
  </si>
  <si>
    <t xml:space="preserve">    应急管理事务</t>
  </si>
  <si>
    <t xml:space="preserve">      灾害风险防治</t>
  </si>
  <si>
    <t xml:space="preserve">      安全监管</t>
  </si>
  <si>
    <t xml:space="preserve">      应急救援</t>
  </si>
  <si>
    <t xml:space="preserve">      应急管理</t>
  </si>
  <si>
    <t xml:space="preserve">      其他应急管理支出</t>
  </si>
  <si>
    <t xml:space="preserve">    消防救援事务</t>
  </si>
  <si>
    <t xml:space="preserve">      消防应急救援</t>
  </si>
  <si>
    <t xml:space="preserve">      其他消防救援事务支出</t>
  </si>
  <si>
    <t xml:space="preserve">    矿山安全</t>
  </si>
  <si>
    <t xml:space="preserve">      矿山安全监察事务</t>
  </si>
  <si>
    <t xml:space="preserve">      其他矿山安全支出</t>
  </si>
  <si>
    <t xml:space="preserve">    地震事务</t>
  </si>
  <si>
    <t xml:space="preserve">      地震监测</t>
  </si>
  <si>
    <t xml:space="preserve">      地震灾害预防</t>
  </si>
  <si>
    <t xml:space="preserve">      地震事业机构 </t>
  </si>
  <si>
    <t xml:space="preserve">      其他地震事务支出</t>
  </si>
  <si>
    <t xml:space="preserve">    自然灾害防治</t>
  </si>
  <si>
    <t xml:space="preserve">      地质灾害防治</t>
  </si>
  <si>
    <t xml:space="preserve">      森林草原防灾减灾</t>
  </si>
  <si>
    <t xml:space="preserve">      其他自然灾害防治支出</t>
  </si>
  <si>
    <t xml:space="preserve">    自然灾害救灾及恢复重建支出</t>
  </si>
  <si>
    <t xml:space="preserve">      自然灾害救灾补助</t>
  </si>
  <si>
    <t xml:space="preserve">      自然灾害灾后重建补助</t>
  </si>
  <si>
    <t xml:space="preserve">      其他自然灾害救灾及恢复重建支出</t>
  </si>
  <si>
    <t xml:space="preserve">      其他灾害防治及应急管理支出</t>
  </si>
  <si>
    <t xml:space="preserve">  债务付息支出</t>
  </si>
  <si>
    <t xml:space="preserve">      地方政府其他一般债务付息支出</t>
  </si>
  <si>
    <t xml:space="preserve">  债务发行费用支出</t>
  </si>
  <si>
    <t xml:space="preserve">  政府性基金收入</t>
  </si>
  <si>
    <t xml:space="preserve">    国有土地使用权出让收入</t>
  </si>
  <si>
    <t xml:space="preserve">      土地出让价款收入</t>
  </si>
  <si>
    <t xml:space="preserve">      补缴的土地价款</t>
  </si>
  <si>
    <t xml:space="preserve">      划拨土地收入</t>
  </si>
  <si>
    <t xml:space="preserve">      缴纳新增建设用地土地有偿使用费</t>
  </si>
  <si>
    <t xml:space="preserve">      其他土地出让收入</t>
  </si>
  <si>
    <t xml:space="preserve">    城市基础设施配套费收入</t>
  </si>
  <si>
    <t xml:space="preserve">    车辆通行费</t>
  </si>
  <si>
    <t xml:space="preserve">    污水处理费收入</t>
  </si>
  <si>
    <t xml:space="preserve">  专项债务对应项目专项收入</t>
  </si>
  <si>
    <t xml:space="preserve">    其他政府性基金专项债务对应项目专项收入</t>
  </si>
  <si>
    <t xml:space="preserve">      其他政府性基金专项债务对应项目专项收入</t>
  </si>
  <si>
    <t xml:space="preserve">    国家电影事业发展专项资金安排的支出</t>
  </si>
  <si>
    <t xml:space="preserve">      资助国产影片放映</t>
  </si>
  <si>
    <t xml:space="preserve">      资助影院建设</t>
  </si>
  <si>
    <t xml:space="preserve">    旅游发展基金支出</t>
  </si>
  <si>
    <t xml:space="preserve">      地方旅游开发项目补助</t>
  </si>
  <si>
    <t xml:space="preserve">      其他旅游发展基金支出</t>
  </si>
  <si>
    <t xml:space="preserve">    国家电影事业发展专项资金对应专项债务收入安排的支出</t>
  </si>
  <si>
    <t xml:space="preserve">    大中型水库移民后期扶持基金支出</t>
  </si>
  <si>
    <t xml:space="preserve">      移民补助</t>
  </si>
  <si>
    <t xml:space="preserve">      基础设施建设和经济发展</t>
  </si>
  <si>
    <t xml:space="preserve">      其他大中型水库移民后期扶持基金支出</t>
  </si>
  <si>
    <t xml:space="preserve">    小型水库移民扶助基金安排的支出</t>
  </si>
  <si>
    <t xml:space="preserve">    小型水库移民扶助基金对应专项债务收入安排的支出</t>
  </si>
  <si>
    <t xml:space="preserve">    可再生能源电价附加收入安排的支出</t>
  </si>
  <si>
    <t xml:space="preserve">    废弃电器电子产品处理基金支出</t>
  </si>
  <si>
    <t xml:space="preserve">    国有土地使用权出让收入安排的支出</t>
  </si>
  <si>
    <t xml:space="preserve">      征地和拆迁补偿支出</t>
  </si>
  <si>
    <t xml:space="preserve">      土地开发支出</t>
  </si>
  <si>
    <t xml:space="preserve">      城市建设支出</t>
  </si>
  <si>
    <t xml:space="preserve">      农村基础设施建设支出</t>
  </si>
  <si>
    <t xml:space="preserve">      补助被征地农民支出</t>
  </si>
  <si>
    <t xml:space="preserve">      廉租住房支出</t>
  </si>
  <si>
    <t xml:space="preserve">      棚户区改造支出</t>
  </si>
  <si>
    <t xml:space="preserve">      农业生产发展支出</t>
  </si>
  <si>
    <t xml:space="preserve">      农村社会事业支出</t>
  </si>
  <si>
    <t xml:space="preserve">      农业农村生态环境支出</t>
  </si>
  <si>
    <t xml:space="preserve">      其他国有土地使用权出让收入安排的支出</t>
  </si>
  <si>
    <t xml:space="preserve">    国有土地收益基金安排的支出</t>
  </si>
  <si>
    <t xml:space="preserve">    农业土地开发资金安排的支出</t>
  </si>
  <si>
    <t xml:space="preserve">    城市基础设施配套费安排的支出</t>
  </si>
  <si>
    <t xml:space="preserve">      城市公共设施</t>
  </si>
  <si>
    <t xml:space="preserve">      城市环境卫生</t>
  </si>
  <si>
    <t xml:space="preserve">      城市防洪</t>
  </si>
  <si>
    <t xml:space="preserve">      其他城市基础设施配套费安排的支出</t>
  </si>
  <si>
    <t xml:space="preserve">    污水处理费安排的支出</t>
  </si>
  <si>
    <t xml:space="preserve">      污水处理设施建设和运营</t>
  </si>
  <si>
    <t xml:space="preserve">      代征手续费</t>
  </si>
  <si>
    <t xml:space="preserve">      其他污水处理费安排的支出</t>
  </si>
  <si>
    <t xml:space="preserve">    土地储备专项债券收入安排的支出</t>
  </si>
  <si>
    <t xml:space="preserve">    棚户区改造专项债券收入安排的支出</t>
  </si>
  <si>
    <t xml:space="preserve">    城市基础设施配套费对应专项债务收入安排的支出</t>
  </si>
  <si>
    <t xml:space="preserve">    污水处理费对应专项债务收入安排的支出</t>
  </si>
  <si>
    <t xml:space="preserve">    国有土地使用权出让收入对应专项债务收入安排的支出</t>
  </si>
  <si>
    <t xml:space="preserve">      公路还贷</t>
  </si>
  <si>
    <t xml:space="preserve">    车辆通行费安排的支出</t>
  </si>
  <si>
    <t xml:space="preserve">      政府还贷公路养护</t>
  </si>
  <si>
    <t xml:space="preserve">      政府还贷公路管理</t>
  </si>
  <si>
    <t xml:space="preserve">    民航发展基金支出</t>
  </si>
  <si>
    <t xml:space="preserve">      民航机场建设</t>
  </si>
  <si>
    <t xml:space="preserve">      航线和机场补贴</t>
  </si>
  <si>
    <t xml:space="preserve">      通用航空发展</t>
  </si>
  <si>
    <t xml:space="preserve">    政府收费公路专项债券收入安排的支出</t>
  </si>
  <si>
    <t xml:space="preserve">    车辆通行费对应专项债务收入安排的支出</t>
  </si>
  <si>
    <t xml:space="preserve">    其他政府性基金及对应专项债务收入安排的支出</t>
  </si>
  <si>
    <t xml:space="preserve">      其他政府性基金安排的支出</t>
  </si>
  <si>
    <t xml:space="preserve">      其他地方自行试点项目收益专项债券收入安排的支出</t>
  </si>
  <si>
    <t xml:space="preserve">      其他政府性基金债务收入安排的支出</t>
  </si>
  <si>
    <t xml:space="preserve">    彩票发行销售机构业务费安排的支出</t>
  </si>
  <si>
    <t xml:space="preserve">      福利彩票发行机构的业务费支出</t>
  </si>
  <si>
    <t xml:space="preserve">      体育彩票发行机构的业务费支出</t>
  </si>
  <si>
    <t xml:space="preserve">      福利彩票销售机构的业务费支出</t>
  </si>
  <si>
    <t xml:space="preserve">      体育彩票销售机构的业务费支出</t>
  </si>
  <si>
    <t xml:space="preserve">      彩票市场调控资金支出</t>
  </si>
  <si>
    <t xml:space="preserve">    彩票公益金安排的支出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</si>
  <si>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</si>
  <si>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</si>
  <si>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</si>
  <si>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用于残疾人事业的彩票公益金支出</t>
  </si>
  <si>
    <t xml:space="preserve">      用于文化事业的彩票公益金支出</t>
  </si>
  <si>
    <t xml:space="preserve">      用于巩固脱贫衔接乡村振兴的彩票公益金支出</t>
  </si>
  <si>
    <t xml:space="preserve">      用于城乡医疗救助的彩票公益金支出</t>
  </si>
  <si>
    <t xml:space="preserve">      用于其他社会公益事业的彩票公益金支出</t>
  </si>
  <si>
    <t xml:space="preserve">    地方政府专项债务付息支出</t>
  </si>
  <si>
    <t xml:space="preserve">      国有土地使用权出让金债务付息支出</t>
  </si>
  <si>
    <t xml:space="preserve">      土地储备专项债券付息支出</t>
  </si>
  <si>
    <t xml:space="preserve">      棚户区改造专项债券付息支出</t>
  </si>
  <si>
    <t xml:space="preserve">      其他地方自行试点项目收益专项债券付息支出</t>
  </si>
  <si>
    <t xml:space="preserve">      其他政府性基金债务付息支出</t>
  </si>
  <si>
    <t xml:space="preserve">    地方政府专项债务发行费用支出</t>
  </si>
  <si>
    <t xml:space="preserve">      其他地方自行试点项目收益专项债券发行费用支出</t>
  </si>
  <si>
    <t xml:space="preserve">  抗疫特别国债安排的支出</t>
  </si>
  <si>
    <t xml:space="preserve">  其他国有资本经营预算企业利润收入</t>
    <phoneticPr fontId="6" type="noConversion"/>
  </si>
  <si>
    <t xml:space="preserve">  国有参股公司股利、股息收入</t>
    <phoneticPr fontId="6" type="noConversion"/>
  </si>
  <si>
    <t xml:space="preserve">  国有股权、股份转让收入</t>
    <phoneticPr fontId="6" type="noConversion"/>
  </si>
  <si>
    <t xml:space="preserve">  国有资本经营预算支出</t>
  </si>
  <si>
    <t xml:space="preserve">    解决历史遗留问题及改革成本支出</t>
  </si>
  <si>
    <t xml:space="preserve">      国有企业退休人员社会化管理补助支出</t>
  </si>
  <si>
    <t xml:space="preserve">      其他解决历史遗留问题及改革成本支出</t>
  </si>
  <si>
    <t xml:space="preserve">    国有企业资本金注入</t>
  </si>
  <si>
    <t xml:space="preserve">      其他国有企业资本金注入</t>
  </si>
  <si>
    <t xml:space="preserve">    国有企业政策性补贴</t>
  </si>
  <si>
    <t xml:space="preserve">    其他国有资本经营预算支出</t>
  </si>
  <si>
    <t xml:space="preserve">      残疾人就业保障金收入</t>
  </si>
  <si>
    <t xml:space="preserve">      森林植被恢复费</t>
  </si>
  <si>
    <t xml:space="preserve">      其他专项收入</t>
  </si>
  <si>
    <t xml:space="preserve">      公安行政事业性收费收入</t>
  </si>
  <si>
    <t xml:space="preserve">      人防办行政事业性收费收入</t>
  </si>
  <si>
    <t xml:space="preserve">      教育行政事业性收费收入</t>
  </si>
  <si>
    <t xml:space="preserve">      自然资源行政事业性收费收入</t>
  </si>
  <si>
    <t xml:space="preserve">      交通运输行政事业性收费收入</t>
  </si>
  <si>
    <t xml:space="preserve">      林业草原行政事业性收费收入</t>
  </si>
  <si>
    <t xml:space="preserve">      水利行政事业性收费收入</t>
  </si>
  <si>
    <t xml:space="preserve">      卫生健康行政事业性收费收入</t>
  </si>
  <si>
    <t xml:space="preserve">      人力资源和社会保障行政事业性收费收入</t>
  </si>
  <si>
    <t xml:space="preserve">      党校行政事业性收费收入</t>
  </si>
  <si>
    <t xml:space="preserve">      其他行政事业性收费收入</t>
  </si>
  <si>
    <t xml:space="preserve">      一般罚没收入</t>
  </si>
  <si>
    <t xml:space="preserve">      利息收入</t>
  </si>
  <si>
    <t xml:space="preserve">      非经营性国有资产收入</t>
  </si>
  <si>
    <t xml:space="preserve">      矿产资源专项收入</t>
  </si>
  <si>
    <t xml:space="preserve">      其他国有资源(资产)有偿使用收入</t>
  </si>
  <si>
    <t xml:space="preserve">       上缴管理费用</t>
  </si>
  <si>
    <t xml:space="preserve">       计提公共租赁住房资金</t>
  </si>
  <si>
    <t xml:space="preserve">       公共租赁住房租金收入</t>
  </si>
  <si>
    <t xml:space="preserve">      其他收入</t>
  </si>
  <si>
    <t xml:space="preserve">  专项收入</t>
    <phoneticPr fontId="3" type="noConversion"/>
  </si>
  <si>
    <t xml:space="preserve">  行政事业性收费收入</t>
    <phoneticPr fontId="3" type="noConversion"/>
  </si>
  <si>
    <t xml:space="preserve">  罚没收入</t>
    <phoneticPr fontId="3" type="noConversion"/>
  </si>
  <si>
    <t xml:space="preserve">  国有资本经营收入</t>
    <phoneticPr fontId="3" type="noConversion"/>
  </si>
  <si>
    <t xml:space="preserve">  国有资源（资产）有偿使用收入</t>
    <phoneticPr fontId="3" type="noConversion"/>
  </si>
  <si>
    <t xml:space="preserve">  捐赠收入</t>
    <phoneticPr fontId="3" type="noConversion"/>
  </si>
  <si>
    <t xml:space="preserve">  政府住房基金收入</t>
    <phoneticPr fontId="3" type="noConversion"/>
  </si>
  <si>
    <t xml:space="preserve">  其他收入</t>
    <phoneticPr fontId="3" type="noConversion"/>
  </si>
  <si>
    <t>预算数</t>
    <phoneticPr fontId="3" type="noConversion"/>
  </si>
  <si>
    <t>其他收入</t>
  </si>
  <si>
    <t>二、2022年转贷地方政府债券合计</t>
    <phoneticPr fontId="3" type="noConversion"/>
  </si>
  <si>
    <t>预算数</t>
    <phoneticPr fontId="6" type="noConversion"/>
  </si>
  <si>
    <t>一般转移支付</t>
    <phoneticPr fontId="6" type="noConversion"/>
  </si>
  <si>
    <t>专项转移支付</t>
    <phoneticPr fontId="6" type="noConversion"/>
  </si>
  <si>
    <t>地     区</t>
    <phoneticPr fontId="6" type="noConversion"/>
  </si>
  <si>
    <t>合计</t>
    <phoneticPr fontId="6" type="noConversion"/>
  </si>
  <si>
    <t>市本级2023年一般公共预算支出预算明细表</t>
    <phoneticPr fontId="6" type="noConversion"/>
  </si>
  <si>
    <t>赤峰市2022年地方政府债务余额情况表</t>
    <phoneticPr fontId="3" type="noConversion"/>
  </si>
  <si>
    <t>市本级2023年一般公共预算收入情况表</t>
    <phoneticPr fontId="3" type="noConversion"/>
  </si>
  <si>
    <t>赤峰市2023年一般公共预算收入情况表</t>
    <phoneticPr fontId="3" type="noConversion"/>
  </si>
  <si>
    <t>表一</t>
    <phoneticPr fontId="3" type="noConversion"/>
  </si>
  <si>
    <t>表二</t>
    <phoneticPr fontId="6" type="noConversion"/>
  </si>
  <si>
    <t>表三</t>
    <phoneticPr fontId="3" type="noConversion"/>
  </si>
  <si>
    <t>表四</t>
    <phoneticPr fontId="6" type="noConversion"/>
  </si>
  <si>
    <t>表五</t>
    <phoneticPr fontId="6" type="noConversion"/>
  </si>
  <si>
    <t>表六</t>
    <phoneticPr fontId="6" type="noConversion"/>
  </si>
  <si>
    <t>表七</t>
    <phoneticPr fontId="6" type="noConversion"/>
  </si>
  <si>
    <t>表八</t>
    <phoneticPr fontId="6" type="noConversion"/>
  </si>
  <si>
    <t>表九</t>
    <phoneticPr fontId="6" type="noConversion"/>
  </si>
  <si>
    <t>表十三</t>
    <phoneticPr fontId="6" type="noConversion"/>
  </si>
  <si>
    <t>表十四</t>
    <phoneticPr fontId="6" type="noConversion"/>
  </si>
  <si>
    <t>表十五</t>
    <phoneticPr fontId="6" type="noConversion"/>
  </si>
  <si>
    <t>表十六</t>
    <phoneticPr fontId="6" type="noConversion"/>
  </si>
  <si>
    <t>表二十</t>
    <phoneticPr fontId="6" type="noConversion"/>
  </si>
  <si>
    <t>表二十五</t>
    <phoneticPr fontId="6" type="noConversion"/>
  </si>
  <si>
    <t>科目编码</t>
    <phoneticPr fontId="3" type="noConversion"/>
  </si>
  <si>
    <t>科目名称</t>
    <phoneticPr fontId="3" type="noConversion"/>
  </si>
  <si>
    <t xml:space="preserve">  增值税</t>
    <phoneticPr fontId="3" type="noConversion"/>
  </si>
  <si>
    <t>预算数</t>
    <phoneticPr fontId="6" type="noConversion"/>
  </si>
  <si>
    <t>1-中央</t>
    <phoneticPr fontId="6" type="noConversion"/>
  </si>
  <si>
    <t>2-自治区</t>
    <phoneticPr fontId="6" type="noConversion"/>
  </si>
  <si>
    <t>3-市级</t>
    <phoneticPr fontId="6" type="noConversion"/>
  </si>
  <si>
    <t xml:space="preserve"> 政府性基金转移收入</t>
    <phoneticPr fontId="6" type="noConversion"/>
  </si>
  <si>
    <t xml:space="preserve"> 调入资金</t>
    <phoneticPr fontId="6" type="noConversion"/>
  </si>
  <si>
    <t xml:space="preserve"> 地方政府专项债务转贷收入</t>
    <phoneticPr fontId="6" type="noConversion"/>
  </si>
  <si>
    <t xml:space="preserve"> 上年结转收入</t>
    <phoneticPr fontId="6" type="noConversion"/>
  </si>
  <si>
    <t xml:space="preserve"> 上年结余收入</t>
    <phoneticPr fontId="6" type="noConversion"/>
  </si>
  <si>
    <t xml:space="preserve"> 政府性基金转移支付</t>
    <phoneticPr fontId="6" type="noConversion"/>
  </si>
  <si>
    <t xml:space="preserve"> 调出资金</t>
    <phoneticPr fontId="6" type="noConversion"/>
  </si>
  <si>
    <t xml:space="preserve"> 地方政府专项债务转贷支出</t>
    <phoneticPr fontId="6" type="noConversion"/>
  </si>
  <si>
    <t xml:space="preserve"> 年终结转</t>
    <phoneticPr fontId="6" type="noConversion"/>
  </si>
  <si>
    <t xml:space="preserve"> 年终结余</t>
    <phoneticPr fontId="6" type="noConversion"/>
  </si>
  <si>
    <t>地方政府专项债务还本支出</t>
    <phoneticPr fontId="6" type="noConversion"/>
  </si>
  <si>
    <t xml:space="preserve"> 政府性基金上解支出</t>
    <phoneticPr fontId="6" type="noConversion"/>
  </si>
  <si>
    <t xml:space="preserve"> 政府性基金补助收入</t>
    <phoneticPr fontId="6" type="noConversion"/>
  </si>
  <si>
    <t xml:space="preserve">  预备费</t>
  </si>
  <si>
    <t xml:space="preserve">    返还性收入</t>
    <phoneticPr fontId="6" type="noConversion"/>
  </si>
  <si>
    <t xml:space="preserve">    专项转移支付收入</t>
    <phoneticPr fontId="6" type="noConversion"/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</si>
  <si>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</si>
  <si>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</si>
  <si>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</si>
  <si>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</si>
  <si>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</si>
  <si>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</si>
  <si>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</si>
  <si>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</si>
  <si>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</si>
  <si>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</si>
  <si>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</si>
  <si>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</si>
  <si>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</si>
  <si>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</si>
  <si>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</si>
  <si>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</si>
  <si>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</si>
  <si>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</si>
  <si>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</si>
  <si>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</si>
  <si>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</si>
  <si>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</si>
  <si>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</si>
  <si>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</si>
  <si>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</si>
  <si>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</si>
  <si>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</si>
  <si>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</si>
  <si>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</si>
  <si>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</si>
  <si>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</si>
  <si>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</si>
  <si>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</si>
  <si>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</si>
  <si>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</si>
  <si>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</si>
  <si>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</si>
  <si>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</si>
  <si>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</si>
  <si>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</si>
  <si>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</si>
  <si>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</si>
  <si>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</si>
  <si>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</si>
  <si>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</si>
  <si>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</si>
  <si>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</si>
  <si>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</si>
  <si>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</si>
  <si>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</si>
  <si>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</si>
  <si>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</si>
  <si>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</si>
  <si>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</si>
  <si>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</si>
  <si>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</si>
  <si>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</si>
  <si>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</si>
  <si>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</si>
  <si>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</si>
  <si>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</si>
  <si>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</si>
  <si>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</si>
  <si>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</si>
  <si>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</si>
  <si>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</si>
  <si>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生活补助</t>
  </si>
  <si>
    <t xml:space="preserve">  医疗费补助</t>
  </si>
  <si>
    <t xml:space="preserve">  助学金</t>
  </si>
  <si>
    <t xml:space="preserve">  其他对个人和家庭的补助</t>
  </si>
  <si>
    <t xml:space="preserve">  办公设备购置</t>
  </si>
  <si>
    <t xml:space="preserve">  专用设备购置</t>
  </si>
  <si>
    <t xml:space="preserve">  信息网络及软件购置更新</t>
  </si>
  <si>
    <t xml:space="preserve">  物资储备</t>
  </si>
  <si>
    <t>嘎查村和社区办公经费</t>
  </si>
  <si>
    <t>困难群众救助补助市级匹配资金</t>
  </si>
  <si>
    <t>原平煤集团元宝山、五家矿工残及职业病、遗属津贴及生活费</t>
  </si>
  <si>
    <t>原平煤集团中小学退休教师工资补差</t>
  </si>
  <si>
    <t>国有企业职教幼教退休教师待遇补差项目</t>
  </si>
  <si>
    <t>地方公益林管护员补助</t>
  </si>
  <si>
    <t>草原管护员补助</t>
  </si>
  <si>
    <t>乌兰牧骑发展专项资金</t>
    <phoneticPr fontId="6" type="noConversion"/>
  </si>
  <si>
    <t>中央引导地方科技发展资金</t>
  </si>
  <si>
    <t>中央补助地方公共服务体系建设</t>
  </si>
  <si>
    <t>中央支持地方公共文化服务体系建设</t>
  </si>
  <si>
    <t>中央农机购置补贴资金</t>
  </si>
  <si>
    <t>中央草原生态保护补助</t>
  </si>
  <si>
    <t>中央部分农业相关转移支付</t>
  </si>
  <si>
    <t>中央耕地轮作</t>
  </si>
  <si>
    <t>中央财政衔接推进乡村振兴补助资金</t>
  </si>
  <si>
    <t>中央税收返还补助</t>
    <phoneticPr fontId="6" type="noConversion"/>
  </si>
  <si>
    <t>中央固定数额补助</t>
    <phoneticPr fontId="6" type="noConversion"/>
  </si>
  <si>
    <t>中央支持基层落实减税降费和重点民生等转移支付资金</t>
    <phoneticPr fontId="6" type="noConversion"/>
  </si>
  <si>
    <t>中央资源枯竭城市转移支付</t>
    <phoneticPr fontId="6" type="noConversion"/>
  </si>
  <si>
    <t>中央革命老区转移支付</t>
    <phoneticPr fontId="6" type="noConversion"/>
  </si>
  <si>
    <t>中央农牧业转移人口市民化奖励资金</t>
    <phoneticPr fontId="6" type="noConversion"/>
  </si>
  <si>
    <t>中央重点生态功能区转移支付</t>
    <phoneticPr fontId="6" type="noConversion"/>
  </si>
  <si>
    <t>中央民族地区转移支付</t>
    <phoneticPr fontId="6" type="noConversion"/>
  </si>
  <si>
    <t>中央均衡性转移支付</t>
    <phoneticPr fontId="6" type="noConversion"/>
  </si>
  <si>
    <t>中央县级基本财力保障机制奖补资金</t>
    <phoneticPr fontId="6" type="noConversion"/>
  </si>
  <si>
    <t>中央西部志愿者补助资金</t>
    <phoneticPr fontId="6" type="noConversion"/>
  </si>
  <si>
    <t>中央公共体育场馆免费或低收费开放补助资金</t>
    <phoneticPr fontId="6" type="noConversion"/>
  </si>
  <si>
    <t>国家文化保护专项资金</t>
    <phoneticPr fontId="6" type="noConversion"/>
  </si>
  <si>
    <t>中央公共图书馆 美术馆 文化站免费开放</t>
    <phoneticPr fontId="6" type="noConversion"/>
  </si>
  <si>
    <t>国家非物质文化遗产保护资金</t>
    <phoneticPr fontId="6" type="noConversion"/>
  </si>
  <si>
    <t>中央科技馆免费开放补助资金</t>
    <phoneticPr fontId="6" type="noConversion"/>
  </si>
  <si>
    <t>中央生猪（牛羊）调出大县奖励资金</t>
    <phoneticPr fontId="6" type="noConversion"/>
  </si>
  <si>
    <t>中央博物馆纪念馆逐步免费开放补助资金</t>
    <phoneticPr fontId="6" type="noConversion"/>
  </si>
  <si>
    <t>中央重要物资储备贴息资金</t>
    <phoneticPr fontId="6" type="noConversion"/>
  </si>
  <si>
    <t>中央黑土地保护性耕作</t>
    <phoneticPr fontId="6" type="noConversion"/>
  </si>
  <si>
    <t>中央财政机关事业单位养老保险制度改革经费</t>
    <phoneticPr fontId="6" type="noConversion"/>
  </si>
  <si>
    <t>城乡居民基本养老保险中央财政补助</t>
    <phoneticPr fontId="6" type="noConversion"/>
  </si>
  <si>
    <t>中央三区科技人才支持计划</t>
    <phoneticPr fontId="6" type="noConversion"/>
  </si>
  <si>
    <t>中央文化人才专项经费</t>
    <phoneticPr fontId="6" type="noConversion"/>
  </si>
  <si>
    <t>嘎查村残疾人补贴</t>
  </si>
  <si>
    <t>自治区固定数额补助</t>
    <phoneticPr fontId="6" type="noConversion"/>
  </si>
  <si>
    <t>自治区结算补助</t>
    <phoneticPr fontId="6" type="noConversion"/>
  </si>
  <si>
    <t>自治区西部志愿者补助资金</t>
    <phoneticPr fontId="6" type="noConversion"/>
  </si>
  <si>
    <t>自治区公共图书馆 美术馆 文化站免费开放</t>
    <phoneticPr fontId="6" type="noConversion"/>
  </si>
  <si>
    <t>自治区困难群众救助资金</t>
    <phoneticPr fontId="6" type="noConversion"/>
  </si>
  <si>
    <t>自治区民族乡补助</t>
    <phoneticPr fontId="6" type="noConversion"/>
  </si>
  <si>
    <t>环卫工人工资补助</t>
    <phoneticPr fontId="6" type="noConversion"/>
  </si>
  <si>
    <t>企业合并税收调整补助</t>
    <phoneticPr fontId="6" type="noConversion"/>
  </si>
  <si>
    <t>农村牧区基层基础保障工作经费</t>
    <phoneticPr fontId="6" type="noConversion"/>
  </si>
  <si>
    <t>城乡居民养老保险市级补助资金</t>
    <phoneticPr fontId="6" type="noConversion"/>
  </si>
  <si>
    <t>赤峰市2023年社会保险基金预算收支情况表</t>
  </si>
  <si>
    <t>合 计</t>
  </si>
  <si>
    <t>城乡居民基本养老保险基金</t>
  </si>
  <si>
    <t>机关事业单位养老保险基金</t>
  </si>
  <si>
    <t>职工基本医疗保险(含生育险)基金</t>
  </si>
  <si>
    <t>城乡居民基本医疗保险基金</t>
  </si>
  <si>
    <t>工伤保险基金</t>
  </si>
  <si>
    <t>一、收入</t>
  </si>
  <si>
    <t>社会保险费收入</t>
  </si>
  <si>
    <t>财政补贴收入</t>
  </si>
  <si>
    <t>集体补助收入</t>
  </si>
  <si>
    <t>利息收入</t>
  </si>
  <si>
    <t>委托投资收益</t>
  </si>
  <si>
    <t>转移收入</t>
  </si>
  <si>
    <t>上级补助收入</t>
  </si>
  <si>
    <t>下级上解收入</t>
  </si>
  <si>
    <t>二、支出</t>
  </si>
  <si>
    <t>社会保险待遇支出</t>
  </si>
  <si>
    <t>上解上级支出</t>
  </si>
  <si>
    <t>劳动能力鉴定支出</t>
  </si>
  <si>
    <t>工伤保险预防费用支出</t>
  </si>
  <si>
    <t>大病保险支出</t>
  </si>
  <si>
    <t>稳岗返还支出</t>
  </si>
  <si>
    <t>技能提升补贴支出</t>
  </si>
  <si>
    <t>转移支出</t>
  </si>
  <si>
    <t>三、本年收支结余</t>
  </si>
  <si>
    <t>四、上年结转</t>
  </si>
  <si>
    <t>五、年末滚存结余</t>
  </si>
  <si>
    <t>表十</t>
    <phoneticPr fontId="6" type="noConversion"/>
  </si>
  <si>
    <t>项   目</t>
  </si>
  <si>
    <t>合计</t>
  </si>
  <si>
    <t xml:space="preserve">  其他资本性支出</t>
  </si>
  <si>
    <t>一、机关工资福利支出</t>
  </si>
  <si>
    <t>五、对事业单位经常性补助</t>
  </si>
  <si>
    <t xml:space="preserve">  工资福利支出</t>
  </si>
  <si>
    <t xml:space="preserve">  社会保障缴费</t>
  </si>
  <si>
    <t xml:space="preserve">  商品和服务支出</t>
  </si>
  <si>
    <t>六、对事业单位资本性补助</t>
  </si>
  <si>
    <t>二、机关商品和服务支出</t>
  </si>
  <si>
    <t xml:space="preserve">  资本性支出（一）</t>
  </si>
  <si>
    <t xml:space="preserve">  办公经费</t>
  </si>
  <si>
    <t xml:space="preserve">  资本性支出（二）</t>
  </si>
  <si>
    <t>七、对企业补助</t>
  </si>
  <si>
    <t xml:space="preserve">  费用补贴</t>
  </si>
  <si>
    <t xml:space="preserve">  专用材料购置费</t>
  </si>
  <si>
    <t xml:space="preserve">  其他对企业补助</t>
  </si>
  <si>
    <t xml:space="preserve">  因公出国（境）费用</t>
  </si>
  <si>
    <t xml:space="preserve">  对企业资本性支出(一)</t>
  </si>
  <si>
    <t xml:space="preserve">  对企业资本性支出(二)</t>
  </si>
  <si>
    <t>九、对个人和家庭的补助</t>
  </si>
  <si>
    <t xml:space="preserve">  社会福利和救助</t>
  </si>
  <si>
    <t>三、机关资本性支出（一）</t>
  </si>
  <si>
    <t xml:space="preserve">  房屋建筑物购建</t>
  </si>
  <si>
    <t xml:space="preserve">  离退休费</t>
  </si>
  <si>
    <t xml:space="preserve">  基础设施建设</t>
  </si>
  <si>
    <t xml:space="preserve">  其他对个人和家庭补助</t>
  </si>
  <si>
    <t xml:space="preserve">  公务用车购置</t>
  </si>
  <si>
    <t>十、对社会保障基金的补助</t>
  </si>
  <si>
    <t>十一、债务利息及费用支出</t>
  </si>
  <si>
    <t xml:space="preserve">  设备购置</t>
  </si>
  <si>
    <t xml:space="preserve">  国内债务付息</t>
  </si>
  <si>
    <t xml:space="preserve">  大型修缮</t>
  </si>
  <si>
    <t>十二、债务还本支出</t>
  </si>
  <si>
    <t>十三、转移性支出</t>
  </si>
  <si>
    <t>四、机关资本性支出（二）</t>
  </si>
  <si>
    <t xml:space="preserve">  上下级政府间转移性支出</t>
  </si>
  <si>
    <t>十四、预备费及预留</t>
  </si>
  <si>
    <t xml:space="preserve">  预留</t>
  </si>
  <si>
    <t>十五、其他支出</t>
  </si>
  <si>
    <t xml:space="preserve">  工资奖金津补贴</t>
    <phoneticPr fontId="6" type="noConversion"/>
  </si>
  <si>
    <t>预算数</t>
    <phoneticPr fontId="6" type="noConversion"/>
  </si>
  <si>
    <t>资本性支出</t>
    <phoneticPr fontId="6" type="noConversion"/>
  </si>
  <si>
    <t xml:space="preserve">  资本性支出</t>
    <phoneticPr fontId="6" type="noConversion"/>
  </si>
  <si>
    <t>预算数</t>
    <phoneticPr fontId="6" type="noConversion"/>
  </si>
  <si>
    <t>一、一般性转移支付</t>
    <phoneticPr fontId="6" type="noConversion"/>
  </si>
  <si>
    <t>表十七</t>
    <phoneticPr fontId="6" type="noConversion"/>
  </si>
  <si>
    <t>工伤保险
基金</t>
    <phoneticPr fontId="6" type="noConversion"/>
  </si>
  <si>
    <t xml:space="preserve">  对社会保险基金补助</t>
    <phoneticPr fontId="6" type="noConversion"/>
  </si>
  <si>
    <t xml:space="preserve">  对机关事业单位职业年金的补助</t>
    <phoneticPr fontId="6" type="noConversion"/>
  </si>
  <si>
    <t xml:space="preserve">    年初预留</t>
    <phoneticPr fontId="6" type="noConversion"/>
  </si>
  <si>
    <t>赤峰市2023年一般公共预算收支平衡表</t>
    <phoneticPr fontId="3" type="noConversion"/>
  </si>
  <si>
    <t>表二十三</t>
    <phoneticPr fontId="6" type="noConversion"/>
  </si>
  <si>
    <t>表二十四</t>
    <phoneticPr fontId="6" type="noConversion"/>
  </si>
  <si>
    <t>表二十六</t>
    <phoneticPr fontId="6" type="noConversion"/>
  </si>
  <si>
    <t>八、对企业资本性支出</t>
    <phoneticPr fontId="6" type="noConversion"/>
  </si>
  <si>
    <t>2-自治区</t>
    <phoneticPr fontId="6" type="noConversion"/>
  </si>
  <si>
    <t>中央财政专项彩票公益金支持社会公益事业发展项目资金</t>
    <phoneticPr fontId="6" type="noConversion"/>
  </si>
  <si>
    <t>自治区统贷统还统贷分还公路养护支出</t>
    <phoneticPr fontId="6" type="noConversion"/>
  </si>
  <si>
    <t>自治区福利彩票公益金</t>
    <phoneticPr fontId="6" type="noConversion"/>
  </si>
  <si>
    <t>自治区老年人意外伤害保险资金</t>
    <phoneticPr fontId="6" type="noConversion"/>
  </si>
  <si>
    <t>一般公共预算收入</t>
  </si>
  <si>
    <t>一般公共预算支出</t>
  </si>
  <si>
    <t xml:space="preserve">    专项转移支付收入</t>
  </si>
  <si>
    <t xml:space="preserve">  </t>
  </si>
  <si>
    <t xml:space="preserve">    返还性收入</t>
    <phoneticPr fontId="3" type="noConversion"/>
  </si>
  <si>
    <t xml:space="preserve">  补助下级支出</t>
    <phoneticPr fontId="3" type="noConversion"/>
  </si>
  <si>
    <t xml:space="preserve">    国有土地使用权出让金专项债务对应项目专项收入</t>
  </si>
  <si>
    <t xml:space="preserve">      棚户区改造专项债券对应项目专项收入</t>
    <phoneticPr fontId="6" type="noConversion"/>
  </si>
  <si>
    <t xml:space="preserve">    政府性基金补助支出</t>
    <phoneticPr fontId="6" type="noConversion"/>
  </si>
  <si>
    <t>中央政法纪检部门业务保障资金</t>
    <phoneticPr fontId="6" type="noConversion"/>
  </si>
  <si>
    <t>自治区政法纪检部门业务保障资金</t>
    <phoneticPr fontId="6" type="noConversion"/>
  </si>
  <si>
    <t>自治区农产品成本调查经费</t>
    <phoneticPr fontId="6" type="noConversion"/>
  </si>
  <si>
    <t>中央国有企业职教幼教退休教师待遇补助</t>
    <phoneticPr fontId="6" type="noConversion"/>
  </si>
  <si>
    <t>自治区国有企业职教幼教退休教师待遇补助</t>
    <phoneticPr fontId="6" type="noConversion"/>
  </si>
  <si>
    <t>中央财政衔接推进乡村振兴补助资金</t>
    <phoneticPr fontId="6" type="noConversion"/>
  </si>
  <si>
    <t>自治区税政非税管理经费</t>
    <phoneticPr fontId="6" type="noConversion"/>
  </si>
  <si>
    <t>自治区法治财政建设工作经费</t>
    <phoneticPr fontId="6" type="noConversion"/>
  </si>
  <si>
    <t xml:space="preserve">      宣传文化发展专项支出</t>
  </si>
  <si>
    <t>收入合计</t>
    <phoneticPr fontId="6" type="noConversion"/>
  </si>
  <si>
    <t>支出合计</t>
    <phoneticPr fontId="6" type="noConversion"/>
  </si>
  <si>
    <t>赤峰市2023年一般公共预算支出预算明细表</t>
    <phoneticPr fontId="3" type="noConversion"/>
  </si>
  <si>
    <t>赤峰市2023年政府性基金收入预算表</t>
    <phoneticPr fontId="6" type="noConversion"/>
  </si>
  <si>
    <t>赤峰市2023年政府性基金支出预算表</t>
    <phoneticPr fontId="6" type="noConversion"/>
  </si>
  <si>
    <t>赤峰市2023年政府性基金预算收支预算总表</t>
    <phoneticPr fontId="6" type="noConversion"/>
  </si>
  <si>
    <t>赤峰市2023年国有资本经营支出预算表</t>
    <phoneticPr fontId="6" type="noConversion"/>
  </si>
  <si>
    <t>赤峰市2023年国有资本经营收入预算表</t>
    <phoneticPr fontId="6" type="noConversion"/>
  </si>
  <si>
    <t>赤峰市2023年国有资本经营预算收支预算总表</t>
    <phoneticPr fontId="6" type="noConversion"/>
  </si>
  <si>
    <t>表二十二</t>
    <phoneticPr fontId="6" type="noConversion"/>
  </si>
  <si>
    <t>表二十七</t>
    <phoneticPr fontId="6" type="noConversion"/>
  </si>
  <si>
    <t>市本级2023年一般公共预算收支预算总表</t>
    <phoneticPr fontId="6" type="noConversion"/>
  </si>
  <si>
    <t>市本级2023年一般公共预算基本支出预算表</t>
    <phoneticPr fontId="6" type="noConversion"/>
  </si>
  <si>
    <t>本级2023年一般公共预算对下级转移支付预算分项目表</t>
    <phoneticPr fontId="6" type="noConversion"/>
  </si>
  <si>
    <t>本级2023年一般公共预算对下级转移支付预算分地区表</t>
    <phoneticPr fontId="6" type="noConversion"/>
  </si>
  <si>
    <t>预算数</t>
    <phoneticPr fontId="6" type="noConversion"/>
  </si>
  <si>
    <t>市本级2023年政府性基金收入预算表</t>
    <phoneticPr fontId="6" type="noConversion"/>
  </si>
  <si>
    <t>市本级2023年政府性基金支出预算表</t>
    <phoneticPr fontId="6" type="noConversion"/>
  </si>
  <si>
    <t>市本级2023年政府性基金预算收支预算总表</t>
    <phoneticPr fontId="6" type="noConversion"/>
  </si>
  <si>
    <t>本级2023年政府性基金对下级转移支付预算分项目表</t>
    <phoneticPr fontId="6" type="noConversion"/>
  </si>
  <si>
    <t>本级2023年政府性基金对下级转移支付预算分地区表</t>
    <phoneticPr fontId="6" type="noConversion"/>
  </si>
  <si>
    <t>市本级2023年国有资本经营收入预算表</t>
    <phoneticPr fontId="6" type="noConversion"/>
  </si>
  <si>
    <t>市本级2023年国有资本经营支出预算表</t>
    <phoneticPr fontId="6" type="noConversion"/>
  </si>
  <si>
    <t>市本级2023年国有资本经营预算收支预算总表</t>
    <phoneticPr fontId="6" type="noConversion"/>
  </si>
  <si>
    <t>市本级2023年社会保险基金预算收支情况表</t>
    <phoneticPr fontId="6" type="noConversion"/>
  </si>
  <si>
    <t xml:space="preserve">  金融国有资本经营预算支出</t>
    <phoneticPr fontId="6" type="noConversion"/>
  </si>
  <si>
    <t xml:space="preserve">  解决历史遗留问题及改革成本支出</t>
    <phoneticPr fontId="6" type="noConversion"/>
  </si>
  <si>
    <t>预算数</t>
    <phoneticPr fontId="6" type="noConversion"/>
  </si>
  <si>
    <t>项  目</t>
    <phoneticPr fontId="3" type="noConversion"/>
  </si>
  <si>
    <t>合  计</t>
    <phoneticPr fontId="6" type="noConversion"/>
  </si>
  <si>
    <t>合  计</t>
    <phoneticPr fontId="3" type="noConversion"/>
  </si>
  <si>
    <t>收  入</t>
    <phoneticPr fontId="3" type="noConversion"/>
  </si>
  <si>
    <t>支  出</t>
    <phoneticPr fontId="3" type="noConversion"/>
  </si>
  <si>
    <t>项  目</t>
    <phoneticPr fontId="6" type="noConversion"/>
  </si>
  <si>
    <t>合  计</t>
    <phoneticPr fontId="6" type="noConversion"/>
  </si>
  <si>
    <t xml:space="preserve"> 合  计</t>
    <phoneticPr fontId="6" type="noConversion"/>
  </si>
  <si>
    <t xml:space="preserve">      其他国有土地使用权出让收入对应专项债务收入安排的支出</t>
  </si>
  <si>
    <t xml:space="preserve">    大中型水库库区基金安排的支出</t>
    <phoneticPr fontId="6" type="noConversion"/>
  </si>
  <si>
    <t xml:space="preserve">    基础设施建设</t>
  </si>
  <si>
    <t xml:space="preserve">      公共卫生体系建设</t>
  </si>
  <si>
    <t xml:space="preserve">      重大疫情防控救治体系建设</t>
  </si>
  <si>
    <t xml:space="preserve">      应急物资保障</t>
  </si>
  <si>
    <t xml:space="preserve">      生态环境治理</t>
  </si>
  <si>
    <t xml:space="preserve">      市政设施建设</t>
  </si>
  <si>
    <t xml:space="preserve">      其他基础设施建设</t>
  </si>
  <si>
    <t xml:space="preserve">    抗疫相关支出</t>
  </si>
  <si>
    <t xml:space="preserve">      其他抗疫相关支出</t>
  </si>
  <si>
    <t>项  目</t>
    <phoneticPr fontId="6" type="noConversion"/>
  </si>
  <si>
    <t>收  入</t>
    <phoneticPr fontId="6" type="noConversion"/>
  </si>
  <si>
    <t>支  出</t>
    <phoneticPr fontId="6" type="noConversion"/>
  </si>
  <si>
    <t>项  目</t>
    <phoneticPr fontId="3" type="noConversion"/>
  </si>
  <si>
    <t>市本级2023年一般公共预算政府支出经济分类科目情况表</t>
    <phoneticPr fontId="6" type="noConversion"/>
  </si>
  <si>
    <t xml:space="preserve">    红山区</t>
    <phoneticPr fontId="6" type="noConversion"/>
  </si>
  <si>
    <t xml:space="preserve">    松山区</t>
    <phoneticPr fontId="6" type="noConversion"/>
  </si>
  <si>
    <t xml:space="preserve">    元宝山区</t>
    <phoneticPr fontId="6" type="noConversion"/>
  </si>
  <si>
    <t xml:space="preserve">    阿鲁科尔沁旗</t>
    <phoneticPr fontId="6" type="noConversion"/>
  </si>
  <si>
    <t xml:space="preserve">    巴林左旗</t>
    <phoneticPr fontId="6" type="noConversion"/>
  </si>
  <si>
    <t xml:space="preserve">    巴林右旗</t>
    <phoneticPr fontId="6" type="noConversion"/>
  </si>
  <si>
    <t xml:space="preserve">    林西县</t>
    <phoneticPr fontId="6" type="noConversion"/>
  </si>
  <si>
    <t xml:space="preserve">    克什克腾旗</t>
    <phoneticPr fontId="6" type="noConversion"/>
  </si>
  <si>
    <t xml:space="preserve">    翁牛特旗</t>
    <phoneticPr fontId="6" type="noConversion"/>
  </si>
  <si>
    <t xml:space="preserve">    喀喇沁旗</t>
    <phoneticPr fontId="6" type="noConversion"/>
  </si>
  <si>
    <t xml:space="preserve">    宁城县</t>
    <phoneticPr fontId="6" type="noConversion"/>
  </si>
  <si>
    <t xml:space="preserve">    敖汉旗</t>
    <phoneticPr fontId="6" type="noConversion"/>
  </si>
  <si>
    <t>单位：万元</t>
    <phoneticPr fontId="6" type="noConversion"/>
  </si>
  <si>
    <t>收  入</t>
    <phoneticPr fontId="6" type="noConversion"/>
  </si>
  <si>
    <t>支  出</t>
    <phoneticPr fontId="6" type="noConversion"/>
  </si>
  <si>
    <t xml:space="preserve">    红山区</t>
    <phoneticPr fontId="6" type="noConversion"/>
  </si>
  <si>
    <t xml:space="preserve">    松山区</t>
    <phoneticPr fontId="6" type="noConversion"/>
  </si>
  <si>
    <t>地  区</t>
    <phoneticPr fontId="6" type="noConversion"/>
  </si>
  <si>
    <t>收入总计</t>
    <phoneticPr fontId="6" type="noConversion"/>
  </si>
  <si>
    <t>支出总计</t>
    <phoneticPr fontId="6" type="noConversion"/>
  </si>
  <si>
    <t>赤峰市2022年社会保险基金预算收支完成情况表</t>
  </si>
  <si>
    <t xml:space="preserve">                     单位：万元</t>
  </si>
  <si>
    <t>年度
预算数</t>
  </si>
  <si>
    <t>累计完成</t>
  </si>
  <si>
    <t>完成
预算%</t>
  </si>
  <si>
    <t>上年同期
完成</t>
  </si>
  <si>
    <t>比上年同期增减额</t>
  </si>
  <si>
    <t xml:space="preserve">比上年同期增减% </t>
  </si>
  <si>
    <t>一、社会保险基金收入</t>
  </si>
  <si>
    <t>机关事业单位基本养老保险基金</t>
  </si>
  <si>
    <t>城镇职工基本医疗保险基金
（含生育保险）</t>
  </si>
  <si>
    <t>失业保险基金</t>
  </si>
  <si>
    <t>二、社会保险基金支出</t>
  </si>
  <si>
    <t>赤峰市本级2022年社会保险基金预算收支完成情况表</t>
  </si>
  <si>
    <t>表十一</t>
    <phoneticPr fontId="6" type="noConversion"/>
  </si>
  <si>
    <t>表十二</t>
    <phoneticPr fontId="3" type="noConversion"/>
  </si>
  <si>
    <t>表十八</t>
    <phoneticPr fontId="6" type="noConversion"/>
  </si>
  <si>
    <t>表十九</t>
    <phoneticPr fontId="3" type="noConversion"/>
  </si>
  <si>
    <t>表二十一</t>
    <phoneticPr fontId="6" type="noConversion"/>
  </si>
  <si>
    <t>表二十八</t>
    <phoneticPr fontId="6" type="noConversion"/>
  </si>
  <si>
    <t>表二十九</t>
    <phoneticPr fontId="6" type="noConversion"/>
  </si>
  <si>
    <t>合  计</t>
    <phoneticPr fontId="6" type="noConversion"/>
  </si>
  <si>
    <t>合  计</t>
    <phoneticPr fontId="6" type="noConversion"/>
  </si>
  <si>
    <t>上年1-11月执行数</t>
    <phoneticPr fontId="6" type="noConversion"/>
  </si>
  <si>
    <t>上年1-11月执行数</t>
    <phoneticPr fontId="6" type="noConversion"/>
  </si>
  <si>
    <t>上年1-11月
执行数</t>
    <phoneticPr fontId="6" type="noConversion"/>
  </si>
  <si>
    <t xml:space="preserve">      城市环境卫生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</si>
</sst>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_(* #,##0_);_(* \(#,##0\);_(* &quot;-&quot;_);_(@_)"/>
    <numFmt numFmtId="178" formatCode="* #,##0;* \-#,##0;* &quot;-&quot;??;@"/>
    <numFmt numFmtId="179" formatCode="#,##0_);[Red]\(#,##0\)"/>
    <numFmt numFmtId="180" formatCode="#,##0_ ;[Red]\-#,##0\ "/>
    <numFmt numFmtId="181" formatCode="0.0_ "/>
    <numFmt numFmtId="182" formatCode="#,##0.0_ "/>
    <numFmt numFmtId="183" formatCode="#,##0.0"/>
  </numFmts>
  <fonts count="61">
    <font>
      <sz val="11"/>
      <color indexed="8"/>
      <name val="宋体"/>
      <family val="2"/>
      <charset val="1"/>
      <scheme val="minor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9"/>
      <name val="SimSun"/>
      <charset val="134"/>
    </font>
    <font>
      <sz val="9"/>
      <name val="宋体"/>
      <family val="3"/>
      <charset val="134"/>
      <scheme val="minor"/>
    </font>
    <font>
      <sz val="16"/>
      <name val="方正小标宋简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6"/>
      <color indexed="8"/>
      <name val="宋体"/>
      <family val="2"/>
      <charset val="1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5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10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7"/>
      <name val="Small Fonts"/>
      <family val="2"/>
    </font>
    <font>
      <sz val="10"/>
      <name val="MS Sans Serif"/>
      <family val="2"/>
    </font>
    <font>
      <sz val="17"/>
      <name val="方正小标宋简体"/>
      <family val="3"/>
      <charset val="134"/>
    </font>
    <font>
      <b/>
      <sz val="11"/>
      <color indexed="54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5"/>
      <color indexed="54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color indexed="9"/>
      <name val="宋体"/>
      <family val="3"/>
      <charset val="134"/>
    </font>
    <font>
      <sz val="12"/>
      <color indexed="19"/>
      <name val="宋体"/>
      <family val="3"/>
      <charset val="134"/>
    </font>
    <font>
      <b/>
      <sz val="18"/>
      <color indexed="54"/>
      <name val="宋体"/>
      <family val="3"/>
      <charset val="134"/>
    </font>
    <font>
      <sz val="12"/>
      <color indexed="53"/>
      <name val="宋体"/>
      <family val="3"/>
      <charset val="134"/>
    </font>
    <font>
      <i/>
      <sz val="12"/>
      <color indexed="23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63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12"/>
      <color indexed="9"/>
      <name val="宋体"/>
      <family val="3"/>
      <charset val="134"/>
    </font>
    <font>
      <sz val="12"/>
      <color indexed="6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6"/>
      <name val="方正小标宋简体"/>
      <family val="4"/>
      <charset val="134"/>
    </font>
    <font>
      <sz val="12"/>
      <name val="方正小标宋简体"/>
      <family val="4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4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949">
    <xf numFmtId="0" fontId="0" fillId="0" borderId="0">
      <alignment vertical="center"/>
    </xf>
    <xf numFmtId="0" fontId="8" fillId="0" borderId="1"/>
    <xf numFmtId="0" fontId="8" fillId="0" borderId="1"/>
    <xf numFmtId="0" fontId="8" fillId="0" borderId="1"/>
    <xf numFmtId="9" fontId="8" fillId="0" borderId="1" applyFont="0" applyFill="0" applyBorder="0" applyAlignment="0" applyProtection="0">
      <alignment vertical="center"/>
    </xf>
    <xf numFmtId="0" fontId="3" fillId="0" borderId="1"/>
    <xf numFmtId="0" fontId="8" fillId="0" borderId="1"/>
    <xf numFmtId="0" fontId="14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/>
    <xf numFmtId="0" fontId="8" fillId="0" borderId="1">
      <alignment vertical="center"/>
    </xf>
    <xf numFmtId="0" fontId="8" fillId="0" borderId="1"/>
    <xf numFmtId="0" fontId="8" fillId="0" borderId="1"/>
    <xf numFmtId="0" fontId="8" fillId="0" borderId="1">
      <alignment vertical="center"/>
    </xf>
    <xf numFmtId="0" fontId="14" fillId="0" borderId="1">
      <alignment vertical="center"/>
    </xf>
    <xf numFmtId="0" fontId="8" fillId="0" borderId="1"/>
    <xf numFmtId="0" fontId="8" fillId="0" borderId="1"/>
    <xf numFmtId="0" fontId="17" fillId="4" borderId="1" applyNumberFormat="0" applyBorder="0" applyAlignment="0" applyProtection="0">
      <alignment vertical="center"/>
    </xf>
    <xf numFmtId="0" fontId="17" fillId="26" borderId="1" applyNumberFormat="0" applyBorder="0" applyAlignment="0" applyProtection="0">
      <alignment vertical="center"/>
    </xf>
    <xf numFmtId="0" fontId="17" fillId="26" borderId="1" applyNumberFormat="0" applyBorder="0" applyAlignment="0" applyProtection="0">
      <alignment vertical="center"/>
    </xf>
    <xf numFmtId="0" fontId="17" fillId="26" borderId="1" applyNumberFormat="0" applyBorder="0" applyAlignment="0" applyProtection="0">
      <alignment vertical="center"/>
    </xf>
    <xf numFmtId="0" fontId="17" fillId="26" borderId="1" applyNumberFormat="0" applyBorder="0" applyAlignment="0" applyProtection="0">
      <alignment vertical="center"/>
    </xf>
    <xf numFmtId="0" fontId="8" fillId="0" borderId="1"/>
    <xf numFmtId="0" fontId="34" fillId="0" borderId="1"/>
    <xf numFmtId="0" fontId="8" fillId="0" borderId="1"/>
    <xf numFmtId="0" fontId="17" fillId="26" borderId="1" applyNumberFormat="0" applyBorder="0" applyAlignment="0" applyProtection="0">
      <alignment vertical="center"/>
    </xf>
    <xf numFmtId="0" fontId="17" fillId="26" borderId="1" applyNumberFormat="0" applyBorder="0" applyAlignment="0" applyProtection="0">
      <alignment vertical="center"/>
    </xf>
    <xf numFmtId="0" fontId="17" fillId="26" borderId="1" applyNumberFormat="0" applyBorder="0" applyAlignment="0" applyProtection="0">
      <alignment vertical="center"/>
    </xf>
    <xf numFmtId="0" fontId="17" fillId="5" borderId="1" applyNumberFormat="0" applyBorder="0" applyAlignment="0" applyProtection="0">
      <alignment vertical="center"/>
    </xf>
    <xf numFmtId="0" fontId="17" fillId="27" borderId="1" applyNumberFormat="0" applyBorder="0" applyAlignment="0" applyProtection="0">
      <alignment vertical="center"/>
    </xf>
    <xf numFmtId="0" fontId="17" fillId="27" borderId="1" applyNumberFormat="0" applyBorder="0" applyAlignment="0" applyProtection="0">
      <alignment vertical="center"/>
    </xf>
    <xf numFmtId="0" fontId="17" fillId="27" borderId="1" applyNumberFormat="0" applyBorder="0" applyAlignment="0" applyProtection="0">
      <alignment vertical="center"/>
    </xf>
    <xf numFmtId="0" fontId="17" fillId="27" borderId="1" applyNumberFormat="0" applyBorder="0" applyAlignment="0" applyProtection="0">
      <alignment vertical="center"/>
    </xf>
    <xf numFmtId="0" fontId="17" fillId="27" borderId="1" applyNumberFormat="0" applyBorder="0" applyAlignment="0" applyProtection="0">
      <alignment vertical="center"/>
    </xf>
    <xf numFmtId="0" fontId="17" fillId="27" borderId="1" applyNumberFormat="0" applyBorder="0" applyAlignment="0" applyProtection="0">
      <alignment vertical="center"/>
    </xf>
    <xf numFmtId="0" fontId="17" fillId="27" borderId="1" applyNumberFormat="0" applyBorder="0" applyAlignment="0" applyProtection="0">
      <alignment vertical="center"/>
    </xf>
    <xf numFmtId="0" fontId="17" fillId="6" borderId="1" applyNumberFormat="0" applyBorder="0" applyAlignment="0" applyProtection="0">
      <alignment vertical="center"/>
    </xf>
    <xf numFmtId="0" fontId="17" fillId="28" borderId="1" applyNumberFormat="0" applyBorder="0" applyAlignment="0" applyProtection="0">
      <alignment vertical="center"/>
    </xf>
    <xf numFmtId="0" fontId="17" fillId="28" borderId="1" applyNumberFormat="0" applyBorder="0" applyAlignment="0" applyProtection="0">
      <alignment vertical="center"/>
    </xf>
    <xf numFmtId="0" fontId="17" fillId="28" borderId="1" applyNumberFormat="0" applyBorder="0" applyAlignment="0" applyProtection="0">
      <alignment vertical="center"/>
    </xf>
    <xf numFmtId="0" fontId="17" fillId="28" borderId="1" applyNumberFormat="0" applyBorder="0" applyAlignment="0" applyProtection="0">
      <alignment vertical="center"/>
    </xf>
    <xf numFmtId="0" fontId="17" fillId="28" borderId="1" applyNumberFormat="0" applyBorder="0" applyAlignment="0" applyProtection="0">
      <alignment vertical="center"/>
    </xf>
    <xf numFmtId="0" fontId="17" fillId="28" borderId="1" applyNumberFormat="0" applyBorder="0" applyAlignment="0" applyProtection="0">
      <alignment vertical="center"/>
    </xf>
    <xf numFmtId="0" fontId="17" fillId="28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29" borderId="1" applyNumberFormat="0" applyBorder="0" applyAlignment="0" applyProtection="0">
      <alignment vertical="center"/>
    </xf>
    <xf numFmtId="0" fontId="17" fillId="29" borderId="1" applyNumberFormat="0" applyBorder="0" applyAlignment="0" applyProtection="0">
      <alignment vertical="center"/>
    </xf>
    <xf numFmtId="0" fontId="17" fillId="29" borderId="1" applyNumberFormat="0" applyBorder="0" applyAlignment="0" applyProtection="0">
      <alignment vertical="center"/>
    </xf>
    <xf numFmtId="0" fontId="17" fillId="29" borderId="1" applyNumberFormat="0" applyBorder="0" applyAlignment="0" applyProtection="0">
      <alignment vertical="center"/>
    </xf>
    <xf numFmtId="0" fontId="17" fillId="29" borderId="1" applyNumberFormat="0" applyBorder="0" applyAlignment="0" applyProtection="0">
      <alignment vertical="center"/>
    </xf>
    <xf numFmtId="0" fontId="17" fillId="29" borderId="1" applyNumberFormat="0" applyBorder="0" applyAlignment="0" applyProtection="0">
      <alignment vertical="center"/>
    </xf>
    <xf numFmtId="0" fontId="17" fillId="29" borderId="1" applyNumberFormat="0" applyBorder="0" applyAlignment="0" applyProtection="0">
      <alignment vertical="center"/>
    </xf>
    <xf numFmtId="0" fontId="17" fillId="8" borderId="1" applyNumberFormat="0" applyBorder="0" applyAlignment="0" applyProtection="0">
      <alignment vertical="center"/>
    </xf>
    <xf numFmtId="0" fontId="17" fillId="30" borderId="1" applyNumberFormat="0" applyBorder="0" applyAlignment="0" applyProtection="0">
      <alignment vertical="center"/>
    </xf>
    <xf numFmtId="0" fontId="17" fillId="30" borderId="1" applyNumberFormat="0" applyBorder="0" applyAlignment="0" applyProtection="0">
      <alignment vertical="center"/>
    </xf>
    <xf numFmtId="0" fontId="17" fillId="30" borderId="1" applyNumberFormat="0" applyBorder="0" applyAlignment="0" applyProtection="0">
      <alignment vertical="center"/>
    </xf>
    <xf numFmtId="0" fontId="17" fillId="30" borderId="1" applyNumberFormat="0" applyBorder="0" applyAlignment="0" applyProtection="0">
      <alignment vertical="center"/>
    </xf>
    <xf numFmtId="0" fontId="17" fillId="30" borderId="1" applyNumberFormat="0" applyBorder="0" applyAlignment="0" applyProtection="0">
      <alignment vertical="center"/>
    </xf>
    <xf numFmtId="0" fontId="17" fillId="30" borderId="1" applyNumberFormat="0" applyBorder="0" applyAlignment="0" applyProtection="0">
      <alignment vertical="center"/>
    </xf>
    <xf numFmtId="0" fontId="17" fillId="30" borderId="1" applyNumberFormat="0" applyBorder="0" applyAlignment="0" applyProtection="0">
      <alignment vertical="center"/>
    </xf>
    <xf numFmtId="0" fontId="17" fillId="9" borderId="1" applyNumberFormat="0" applyBorder="0" applyAlignment="0" applyProtection="0">
      <alignment vertical="center"/>
    </xf>
    <xf numFmtId="0" fontId="17" fillId="31" borderId="1" applyNumberFormat="0" applyBorder="0" applyAlignment="0" applyProtection="0">
      <alignment vertical="center"/>
    </xf>
    <xf numFmtId="0" fontId="17" fillId="31" borderId="1" applyNumberFormat="0" applyBorder="0" applyAlignment="0" applyProtection="0">
      <alignment vertical="center"/>
    </xf>
    <xf numFmtId="0" fontId="17" fillId="31" borderId="1" applyNumberFormat="0" applyBorder="0" applyAlignment="0" applyProtection="0">
      <alignment vertical="center"/>
    </xf>
    <xf numFmtId="0" fontId="17" fillId="31" borderId="1" applyNumberFormat="0" applyBorder="0" applyAlignment="0" applyProtection="0">
      <alignment vertical="center"/>
    </xf>
    <xf numFmtId="0" fontId="17" fillId="31" borderId="1" applyNumberFormat="0" applyBorder="0" applyAlignment="0" applyProtection="0">
      <alignment vertical="center"/>
    </xf>
    <xf numFmtId="0" fontId="17" fillId="31" borderId="1" applyNumberFormat="0" applyBorder="0" applyAlignment="0" applyProtection="0">
      <alignment vertical="center"/>
    </xf>
    <xf numFmtId="0" fontId="17" fillId="31" borderId="1" applyNumberFormat="0" applyBorder="0" applyAlignment="0" applyProtection="0">
      <alignment vertical="center"/>
    </xf>
    <xf numFmtId="0" fontId="17" fillId="4" borderId="1" applyNumberFormat="0" applyBorder="0" applyAlignment="0" applyProtection="0">
      <alignment vertical="center"/>
    </xf>
    <xf numFmtId="0" fontId="17" fillId="26" borderId="1" applyNumberFormat="0" applyBorder="0" applyAlignment="0" applyProtection="0">
      <alignment vertical="center"/>
    </xf>
    <xf numFmtId="0" fontId="17" fillId="26" borderId="1" applyNumberFormat="0" applyBorder="0" applyAlignment="0" applyProtection="0">
      <alignment vertical="center"/>
    </xf>
    <xf numFmtId="0" fontId="17" fillId="26" borderId="1" applyNumberFormat="0" applyBorder="0" applyAlignment="0" applyProtection="0">
      <alignment vertical="center"/>
    </xf>
    <xf numFmtId="0" fontId="17" fillId="26" borderId="1" applyNumberFormat="0" applyBorder="0" applyAlignment="0" applyProtection="0">
      <alignment vertical="center"/>
    </xf>
    <xf numFmtId="0" fontId="17" fillId="26" borderId="1" applyNumberFormat="0" applyBorder="0" applyAlignment="0" applyProtection="0">
      <alignment vertical="center"/>
    </xf>
    <xf numFmtId="0" fontId="17" fillId="26" borderId="1" applyNumberFormat="0" applyBorder="0" applyAlignment="0" applyProtection="0">
      <alignment vertical="center"/>
    </xf>
    <xf numFmtId="0" fontId="17" fillId="26" borderId="1" applyNumberFormat="0" applyBorder="0" applyAlignment="0" applyProtection="0">
      <alignment vertical="center"/>
    </xf>
    <xf numFmtId="0" fontId="17" fillId="4" borderId="1" applyNumberFormat="0" applyBorder="0" applyAlignment="0" applyProtection="0">
      <alignment vertical="center"/>
    </xf>
    <xf numFmtId="0" fontId="17" fillId="4" borderId="1" applyNumberFormat="0" applyBorder="0" applyAlignment="0" applyProtection="0">
      <alignment vertical="center"/>
    </xf>
    <xf numFmtId="0" fontId="17" fillId="4" borderId="1" applyNumberFormat="0" applyBorder="0" applyAlignment="0" applyProtection="0">
      <alignment vertical="center"/>
    </xf>
    <xf numFmtId="0" fontId="17" fillId="4" borderId="1" applyNumberFormat="0" applyBorder="0" applyAlignment="0" applyProtection="0">
      <alignment vertical="center"/>
    </xf>
    <xf numFmtId="0" fontId="17" fillId="4" borderId="1" applyNumberFormat="0" applyBorder="0" applyAlignment="0" applyProtection="0">
      <alignment vertical="center"/>
    </xf>
    <xf numFmtId="0" fontId="17" fillId="4" borderId="1" applyNumberFormat="0" applyBorder="0" applyAlignment="0" applyProtection="0">
      <alignment vertical="center"/>
    </xf>
    <xf numFmtId="0" fontId="17" fillId="4" borderId="1" applyNumberFormat="0" applyBorder="0" applyAlignment="0" applyProtection="0">
      <alignment vertical="center"/>
    </xf>
    <xf numFmtId="0" fontId="17" fillId="4" borderId="1" applyNumberFormat="0" applyBorder="0" applyAlignment="0" applyProtection="0">
      <alignment vertical="center"/>
    </xf>
    <xf numFmtId="0" fontId="17" fillId="5" borderId="1" applyNumberFormat="0" applyBorder="0" applyAlignment="0" applyProtection="0">
      <alignment vertical="center"/>
    </xf>
    <xf numFmtId="0" fontId="17" fillId="27" borderId="1" applyNumberFormat="0" applyBorder="0" applyAlignment="0" applyProtection="0">
      <alignment vertical="center"/>
    </xf>
    <xf numFmtId="0" fontId="17" fillId="27" borderId="1" applyNumberFormat="0" applyBorder="0" applyAlignment="0" applyProtection="0">
      <alignment vertical="center"/>
    </xf>
    <xf numFmtId="0" fontId="17" fillId="27" borderId="1" applyNumberFormat="0" applyBorder="0" applyAlignment="0" applyProtection="0">
      <alignment vertical="center"/>
    </xf>
    <xf numFmtId="0" fontId="17" fillId="27" borderId="1" applyNumberFormat="0" applyBorder="0" applyAlignment="0" applyProtection="0">
      <alignment vertical="center"/>
    </xf>
    <xf numFmtId="0" fontId="17" fillId="27" borderId="1" applyNumberFormat="0" applyBorder="0" applyAlignment="0" applyProtection="0">
      <alignment vertical="center"/>
    </xf>
    <xf numFmtId="0" fontId="17" fillId="27" borderId="1" applyNumberFormat="0" applyBorder="0" applyAlignment="0" applyProtection="0">
      <alignment vertical="center"/>
    </xf>
    <xf numFmtId="0" fontId="17" fillId="27" borderId="1" applyNumberFormat="0" applyBorder="0" applyAlignment="0" applyProtection="0">
      <alignment vertical="center"/>
    </xf>
    <xf numFmtId="0" fontId="17" fillId="5" borderId="1" applyNumberFormat="0" applyBorder="0" applyAlignment="0" applyProtection="0">
      <alignment vertical="center"/>
    </xf>
    <xf numFmtId="0" fontId="17" fillId="5" borderId="1" applyNumberFormat="0" applyBorder="0" applyAlignment="0" applyProtection="0">
      <alignment vertical="center"/>
    </xf>
    <xf numFmtId="0" fontId="17" fillId="5" borderId="1" applyNumberFormat="0" applyBorder="0" applyAlignment="0" applyProtection="0">
      <alignment vertical="center"/>
    </xf>
    <xf numFmtId="0" fontId="17" fillId="5" borderId="1" applyNumberFormat="0" applyBorder="0" applyAlignment="0" applyProtection="0">
      <alignment vertical="center"/>
    </xf>
    <xf numFmtId="0" fontId="17" fillId="5" borderId="1" applyNumberFormat="0" applyBorder="0" applyAlignment="0" applyProtection="0">
      <alignment vertical="center"/>
    </xf>
    <xf numFmtId="0" fontId="17" fillId="5" borderId="1" applyNumberFormat="0" applyBorder="0" applyAlignment="0" applyProtection="0">
      <alignment vertical="center"/>
    </xf>
    <xf numFmtId="0" fontId="17" fillId="5" borderId="1" applyNumberFormat="0" applyBorder="0" applyAlignment="0" applyProtection="0">
      <alignment vertical="center"/>
    </xf>
    <xf numFmtId="0" fontId="17" fillId="5" borderId="1" applyNumberFormat="0" applyBorder="0" applyAlignment="0" applyProtection="0">
      <alignment vertical="center"/>
    </xf>
    <xf numFmtId="0" fontId="17" fillId="6" borderId="1" applyNumberFormat="0" applyBorder="0" applyAlignment="0" applyProtection="0">
      <alignment vertical="center"/>
    </xf>
    <xf numFmtId="0" fontId="17" fillId="28" borderId="1" applyNumberFormat="0" applyBorder="0" applyAlignment="0" applyProtection="0">
      <alignment vertical="center"/>
    </xf>
    <xf numFmtId="0" fontId="17" fillId="28" borderId="1" applyNumberFormat="0" applyBorder="0" applyAlignment="0" applyProtection="0">
      <alignment vertical="center"/>
    </xf>
    <xf numFmtId="0" fontId="17" fillId="28" borderId="1" applyNumberFormat="0" applyBorder="0" applyAlignment="0" applyProtection="0">
      <alignment vertical="center"/>
    </xf>
    <xf numFmtId="0" fontId="17" fillId="28" borderId="1" applyNumberFormat="0" applyBorder="0" applyAlignment="0" applyProtection="0">
      <alignment vertical="center"/>
    </xf>
    <xf numFmtId="0" fontId="17" fillId="28" borderId="1" applyNumberFormat="0" applyBorder="0" applyAlignment="0" applyProtection="0">
      <alignment vertical="center"/>
    </xf>
    <xf numFmtId="0" fontId="17" fillId="28" borderId="1" applyNumberFormat="0" applyBorder="0" applyAlignment="0" applyProtection="0">
      <alignment vertical="center"/>
    </xf>
    <xf numFmtId="0" fontId="17" fillId="28" borderId="1" applyNumberFormat="0" applyBorder="0" applyAlignment="0" applyProtection="0">
      <alignment vertical="center"/>
    </xf>
    <xf numFmtId="0" fontId="17" fillId="6" borderId="1" applyNumberFormat="0" applyBorder="0" applyAlignment="0" applyProtection="0">
      <alignment vertical="center"/>
    </xf>
    <xf numFmtId="0" fontId="17" fillId="6" borderId="1" applyNumberFormat="0" applyBorder="0" applyAlignment="0" applyProtection="0">
      <alignment vertical="center"/>
    </xf>
    <xf numFmtId="0" fontId="17" fillId="6" borderId="1" applyNumberFormat="0" applyBorder="0" applyAlignment="0" applyProtection="0">
      <alignment vertical="center"/>
    </xf>
    <xf numFmtId="0" fontId="17" fillId="6" borderId="1" applyNumberFormat="0" applyBorder="0" applyAlignment="0" applyProtection="0">
      <alignment vertical="center"/>
    </xf>
    <xf numFmtId="0" fontId="17" fillId="6" borderId="1" applyNumberFormat="0" applyBorder="0" applyAlignment="0" applyProtection="0">
      <alignment vertical="center"/>
    </xf>
    <xf numFmtId="0" fontId="17" fillId="6" borderId="1" applyNumberFormat="0" applyBorder="0" applyAlignment="0" applyProtection="0">
      <alignment vertical="center"/>
    </xf>
    <xf numFmtId="0" fontId="17" fillId="6" borderId="1" applyNumberFormat="0" applyBorder="0" applyAlignment="0" applyProtection="0">
      <alignment vertical="center"/>
    </xf>
    <xf numFmtId="0" fontId="17" fillId="6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29" borderId="1" applyNumberFormat="0" applyBorder="0" applyAlignment="0" applyProtection="0">
      <alignment vertical="center"/>
    </xf>
    <xf numFmtId="0" fontId="17" fillId="29" borderId="1" applyNumberFormat="0" applyBorder="0" applyAlignment="0" applyProtection="0">
      <alignment vertical="center"/>
    </xf>
    <xf numFmtId="0" fontId="17" fillId="29" borderId="1" applyNumberFormat="0" applyBorder="0" applyAlignment="0" applyProtection="0">
      <alignment vertical="center"/>
    </xf>
    <xf numFmtId="0" fontId="17" fillId="29" borderId="1" applyNumberFormat="0" applyBorder="0" applyAlignment="0" applyProtection="0">
      <alignment vertical="center"/>
    </xf>
    <xf numFmtId="0" fontId="17" fillId="29" borderId="1" applyNumberFormat="0" applyBorder="0" applyAlignment="0" applyProtection="0">
      <alignment vertical="center"/>
    </xf>
    <xf numFmtId="0" fontId="17" fillId="29" borderId="1" applyNumberFormat="0" applyBorder="0" applyAlignment="0" applyProtection="0">
      <alignment vertical="center"/>
    </xf>
    <xf numFmtId="0" fontId="17" fillId="29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8" borderId="1" applyNumberFormat="0" applyBorder="0" applyAlignment="0" applyProtection="0">
      <alignment vertical="center"/>
    </xf>
    <xf numFmtId="0" fontId="17" fillId="30" borderId="1" applyNumberFormat="0" applyBorder="0" applyAlignment="0" applyProtection="0">
      <alignment vertical="center"/>
    </xf>
    <xf numFmtId="0" fontId="17" fillId="30" borderId="1" applyNumberFormat="0" applyBorder="0" applyAlignment="0" applyProtection="0">
      <alignment vertical="center"/>
    </xf>
    <xf numFmtId="0" fontId="17" fillId="30" borderId="1" applyNumberFormat="0" applyBorder="0" applyAlignment="0" applyProtection="0">
      <alignment vertical="center"/>
    </xf>
    <xf numFmtId="0" fontId="17" fillId="30" borderId="1" applyNumberFormat="0" applyBorder="0" applyAlignment="0" applyProtection="0">
      <alignment vertical="center"/>
    </xf>
    <xf numFmtId="0" fontId="17" fillId="30" borderId="1" applyNumberFormat="0" applyBorder="0" applyAlignment="0" applyProtection="0">
      <alignment vertical="center"/>
    </xf>
    <xf numFmtId="0" fontId="17" fillId="30" borderId="1" applyNumberFormat="0" applyBorder="0" applyAlignment="0" applyProtection="0">
      <alignment vertical="center"/>
    </xf>
    <xf numFmtId="0" fontId="17" fillId="30" borderId="1" applyNumberFormat="0" applyBorder="0" applyAlignment="0" applyProtection="0">
      <alignment vertical="center"/>
    </xf>
    <xf numFmtId="0" fontId="17" fillId="8" borderId="1" applyNumberFormat="0" applyBorder="0" applyAlignment="0" applyProtection="0">
      <alignment vertical="center"/>
    </xf>
    <xf numFmtId="0" fontId="17" fillId="8" borderId="1" applyNumberFormat="0" applyBorder="0" applyAlignment="0" applyProtection="0">
      <alignment vertical="center"/>
    </xf>
    <xf numFmtId="0" fontId="17" fillId="8" borderId="1" applyNumberFormat="0" applyBorder="0" applyAlignment="0" applyProtection="0">
      <alignment vertical="center"/>
    </xf>
    <xf numFmtId="0" fontId="17" fillId="8" borderId="1" applyNumberFormat="0" applyBorder="0" applyAlignment="0" applyProtection="0">
      <alignment vertical="center"/>
    </xf>
    <xf numFmtId="0" fontId="17" fillId="8" borderId="1" applyNumberFormat="0" applyBorder="0" applyAlignment="0" applyProtection="0">
      <alignment vertical="center"/>
    </xf>
    <xf numFmtId="0" fontId="17" fillId="8" borderId="1" applyNumberFormat="0" applyBorder="0" applyAlignment="0" applyProtection="0">
      <alignment vertical="center"/>
    </xf>
    <xf numFmtId="0" fontId="17" fillId="8" borderId="1" applyNumberFormat="0" applyBorder="0" applyAlignment="0" applyProtection="0">
      <alignment vertical="center"/>
    </xf>
    <xf numFmtId="0" fontId="17" fillId="8" borderId="1" applyNumberFormat="0" applyBorder="0" applyAlignment="0" applyProtection="0">
      <alignment vertical="center"/>
    </xf>
    <xf numFmtId="0" fontId="17" fillId="9" borderId="1" applyNumberFormat="0" applyBorder="0" applyAlignment="0" applyProtection="0">
      <alignment vertical="center"/>
    </xf>
    <xf numFmtId="0" fontId="17" fillId="31" borderId="1" applyNumberFormat="0" applyBorder="0" applyAlignment="0" applyProtection="0">
      <alignment vertical="center"/>
    </xf>
    <xf numFmtId="0" fontId="17" fillId="31" borderId="1" applyNumberFormat="0" applyBorder="0" applyAlignment="0" applyProtection="0">
      <alignment vertical="center"/>
    </xf>
    <xf numFmtId="0" fontId="17" fillId="31" borderId="1" applyNumberFormat="0" applyBorder="0" applyAlignment="0" applyProtection="0">
      <alignment vertical="center"/>
    </xf>
    <xf numFmtId="0" fontId="17" fillId="31" borderId="1" applyNumberFormat="0" applyBorder="0" applyAlignment="0" applyProtection="0">
      <alignment vertical="center"/>
    </xf>
    <xf numFmtId="0" fontId="17" fillId="31" borderId="1" applyNumberFormat="0" applyBorder="0" applyAlignment="0" applyProtection="0">
      <alignment vertical="center"/>
    </xf>
    <xf numFmtId="0" fontId="17" fillId="31" borderId="1" applyNumberFormat="0" applyBorder="0" applyAlignment="0" applyProtection="0">
      <alignment vertical="center"/>
    </xf>
    <xf numFmtId="0" fontId="17" fillId="31" borderId="1" applyNumberFormat="0" applyBorder="0" applyAlignment="0" applyProtection="0">
      <alignment vertical="center"/>
    </xf>
    <xf numFmtId="0" fontId="17" fillId="9" borderId="1" applyNumberFormat="0" applyBorder="0" applyAlignment="0" applyProtection="0">
      <alignment vertical="center"/>
    </xf>
    <xf numFmtId="0" fontId="17" fillId="9" borderId="1" applyNumberFormat="0" applyBorder="0" applyAlignment="0" applyProtection="0">
      <alignment vertical="center"/>
    </xf>
    <xf numFmtId="0" fontId="17" fillId="9" borderId="1" applyNumberFormat="0" applyBorder="0" applyAlignment="0" applyProtection="0">
      <alignment vertical="center"/>
    </xf>
    <xf numFmtId="0" fontId="17" fillId="9" borderId="1" applyNumberFormat="0" applyBorder="0" applyAlignment="0" applyProtection="0">
      <alignment vertical="center"/>
    </xf>
    <xf numFmtId="0" fontId="17" fillId="9" borderId="1" applyNumberFormat="0" applyBorder="0" applyAlignment="0" applyProtection="0">
      <alignment vertical="center"/>
    </xf>
    <xf numFmtId="0" fontId="17" fillId="9" borderId="1" applyNumberFormat="0" applyBorder="0" applyAlignment="0" applyProtection="0">
      <alignment vertical="center"/>
    </xf>
    <xf numFmtId="0" fontId="17" fillId="9" borderId="1" applyNumberFormat="0" applyBorder="0" applyAlignment="0" applyProtection="0">
      <alignment vertical="center"/>
    </xf>
    <xf numFmtId="0" fontId="17" fillId="9" borderId="1" applyNumberFormat="0" applyBorder="0" applyAlignment="0" applyProtection="0">
      <alignment vertical="center"/>
    </xf>
    <xf numFmtId="0" fontId="17" fillId="4" borderId="1" applyNumberFormat="0" applyBorder="0" applyAlignment="0" applyProtection="0">
      <alignment vertical="center"/>
    </xf>
    <xf numFmtId="0" fontId="17" fillId="4" borderId="1" applyNumberFormat="0" applyBorder="0" applyAlignment="0" applyProtection="0">
      <alignment vertical="center"/>
    </xf>
    <xf numFmtId="0" fontId="17" fillId="4" borderId="1" applyNumberFormat="0" applyBorder="0" applyAlignment="0" applyProtection="0">
      <alignment vertical="center"/>
    </xf>
    <xf numFmtId="0" fontId="17" fillId="4" borderId="1" applyNumberFormat="0" applyBorder="0" applyAlignment="0" applyProtection="0">
      <alignment vertical="center"/>
    </xf>
    <xf numFmtId="0" fontId="17" fillId="4" borderId="1" applyNumberFormat="0" applyBorder="0" applyAlignment="0" applyProtection="0">
      <alignment vertical="center"/>
    </xf>
    <xf numFmtId="0" fontId="17" fillId="4" borderId="1" applyNumberFormat="0" applyBorder="0" applyAlignment="0" applyProtection="0">
      <alignment vertical="center"/>
    </xf>
    <xf numFmtId="0" fontId="17" fillId="4" borderId="1" applyNumberFormat="0" applyBorder="0" applyAlignment="0" applyProtection="0">
      <alignment vertical="center"/>
    </xf>
    <xf numFmtId="0" fontId="17" fillId="4" borderId="1" applyNumberFormat="0" applyBorder="0" applyAlignment="0" applyProtection="0">
      <alignment vertical="center"/>
    </xf>
    <xf numFmtId="0" fontId="17" fillId="4" borderId="1" applyNumberFormat="0" applyBorder="0" applyAlignment="0" applyProtection="0">
      <alignment vertical="center"/>
    </xf>
    <xf numFmtId="0" fontId="17" fillId="26" borderId="1" applyNumberFormat="0" applyBorder="0" applyAlignment="0" applyProtection="0">
      <alignment vertical="center"/>
    </xf>
    <xf numFmtId="0" fontId="17" fillId="26" borderId="1" applyNumberFormat="0" applyBorder="0" applyAlignment="0" applyProtection="0">
      <alignment vertical="center"/>
    </xf>
    <xf numFmtId="0" fontId="17" fillId="26" borderId="1" applyNumberFormat="0" applyBorder="0" applyAlignment="0" applyProtection="0">
      <alignment vertical="center"/>
    </xf>
    <xf numFmtId="0" fontId="17" fillId="26" borderId="1" applyNumberFormat="0" applyBorder="0" applyAlignment="0" applyProtection="0">
      <alignment vertical="center"/>
    </xf>
    <xf numFmtId="0" fontId="17" fillId="26" borderId="1" applyNumberFormat="0" applyBorder="0" applyAlignment="0" applyProtection="0">
      <alignment vertical="center"/>
    </xf>
    <xf numFmtId="0" fontId="17" fillId="26" borderId="1" applyNumberFormat="0" applyBorder="0" applyAlignment="0" applyProtection="0">
      <alignment vertical="center"/>
    </xf>
    <xf numFmtId="0" fontId="17" fillId="26" borderId="1" applyNumberFormat="0" applyBorder="0" applyAlignment="0" applyProtection="0">
      <alignment vertical="center"/>
    </xf>
    <xf numFmtId="0" fontId="17" fillId="8" borderId="1" applyNumberFormat="0" applyBorder="0" applyAlignment="0" applyProtection="0">
      <alignment vertical="center"/>
    </xf>
    <xf numFmtId="0" fontId="17" fillId="5" borderId="1" applyNumberFormat="0" applyBorder="0" applyAlignment="0" applyProtection="0">
      <alignment vertical="center"/>
    </xf>
    <xf numFmtId="0" fontId="17" fillId="5" borderId="1" applyNumberFormat="0" applyBorder="0" applyAlignment="0" applyProtection="0">
      <alignment vertical="center"/>
    </xf>
    <xf numFmtId="0" fontId="17" fillId="5" borderId="1" applyNumberFormat="0" applyBorder="0" applyAlignment="0" applyProtection="0">
      <alignment vertical="center"/>
    </xf>
    <xf numFmtId="0" fontId="17" fillId="5" borderId="1" applyNumberFormat="0" applyBorder="0" applyAlignment="0" applyProtection="0">
      <alignment vertical="center"/>
    </xf>
    <xf numFmtId="0" fontId="17" fillId="5" borderId="1" applyNumberFormat="0" applyBorder="0" applyAlignment="0" applyProtection="0">
      <alignment vertical="center"/>
    </xf>
    <xf numFmtId="0" fontId="17" fillId="5" borderId="1" applyNumberFormat="0" applyBorder="0" applyAlignment="0" applyProtection="0">
      <alignment vertical="center"/>
    </xf>
    <xf numFmtId="0" fontId="17" fillId="5" borderId="1" applyNumberFormat="0" applyBorder="0" applyAlignment="0" applyProtection="0">
      <alignment vertical="center"/>
    </xf>
    <xf numFmtId="0" fontId="17" fillId="5" borderId="1" applyNumberFormat="0" applyBorder="0" applyAlignment="0" applyProtection="0">
      <alignment vertical="center"/>
    </xf>
    <xf numFmtId="0" fontId="17" fillId="5" borderId="1" applyNumberFormat="0" applyBorder="0" applyAlignment="0" applyProtection="0">
      <alignment vertical="center"/>
    </xf>
    <xf numFmtId="0" fontId="17" fillId="27" borderId="1" applyNumberFormat="0" applyBorder="0" applyAlignment="0" applyProtection="0">
      <alignment vertical="center"/>
    </xf>
    <xf numFmtId="0" fontId="17" fillId="27" borderId="1" applyNumberFormat="0" applyBorder="0" applyAlignment="0" applyProtection="0">
      <alignment vertical="center"/>
    </xf>
    <xf numFmtId="0" fontId="17" fillId="27" borderId="1" applyNumberFormat="0" applyBorder="0" applyAlignment="0" applyProtection="0">
      <alignment vertical="center"/>
    </xf>
    <xf numFmtId="0" fontId="17" fillId="27" borderId="1" applyNumberFormat="0" applyBorder="0" applyAlignment="0" applyProtection="0">
      <alignment vertical="center"/>
    </xf>
    <xf numFmtId="0" fontId="17" fillId="27" borderId="1" applyNumberFormat="0" applyBorder="0" applyAlignment="0" applyProtection="0">
      <alignment vertical="center"/>
    </xf>
    <xf numFmtId="0" fontId="17" fillId="27" borderId="1" applyNumberFormat="0" applyBorder="0" applyAlignment="0" applyProtection="0">
      <alignment vertical="center"/>
    </xf>
    <xf numFmtId="0" fontId="17" fillId="27" borderId="1" applyNumberFormat="0" applyBorder="0" applyAlignment="0" applyProtection="0">
      <alignment vertical="center"/>
    </xf>
    <xf numFmtId="0" fontId="17" fillId="9" borderId="1" applyNumberFormat="0" applyBorder="0" applyAlignment="0" applyProtection="0">
      <alignment vertical="center"/>
    </xf>
    <xf numFmtId="0" fontId="17" fillId="6" borderId="1" applyNumberFormat="0" applyBorder="0" applyAlignment="0" applyProtection="0">
      <alignment vertical="center"/>
    </xf>
    <xf numFmtId="0" fontId="17" fillId="6" borderId="1" applyNumberFormat="0" applyBorder="0" applyAlignment="0" applyProtection="0">
      <alignment vertical="center"/>
    </xf>
    <xf numFmtId="0" fontId="17" fillId="6" borderId="1" applyNumberFormat="0" applyBorder="0" applyAlignment="0" applyProtection="0">
      <alignment vertical="center"/>
    </xf>
    <xf numFmtId="0" fontId="17" fillId="6" borderId="1" applyNumberFormat="0" applyBorder="0" applyAlignment="0" applyProtection="0">
      <alignment vertical="center"/>
    </xf>
    <xf numFmtId="0" fontId="17" fillId="6" borderId="1" applyNumberFormat="0" applyBorder="0" applyAlignment="0" applyProtection="0">
      <alignment vertical="center"/>
    </xf>
    <xf numFmtId="0" fontId="17" fillId="6" borderId="1" applyNumberFormat="0" applyBorder="0" applyAlignment="0" applyProtection="0">
      <alignment vertical="center"/>
    </xf>
    <xf numFmtId="0" fontId="17" fillId="6" borderId="1" applyNumberFormat="0" applyBorder="0" applyAlignment="0" applyProtection="0">
      <alignment vertical="center"/>
    </xf>
    <xf numFmtId="0" fontId="17" fillId="6" borderId="1" applyNumberFormat="0" applyBorder="0" applyAlignment="0" applyProtection="0">
      <alignment vertical="center"/>
    </xf>
    <xf numFmtId="0" fontId="17" fillId="6" borderId="1" applyNumberFormat="0" applyBorder="0" applyAlignment="0" applyProtection="0">
      <alignment vertical="center"/>
    </xf>
    <xf numFmtId="0" fontId="17" fillId="28" borderId="1" applyNumberFormat="0" applyBorder="0" applyAlignment="0" applyProtection="0">
      <alignment vertical="center"/>
    </xf>
    <xf numFmtId="0" fontId="17" fillId="28" borderId="1" applyNumberFormat="0" applyBorder="0" applyAlignment="0" applyProtection="0">
      <alignment vertical="center"/>
    </xf>
    <xf numFmtId="0" fontId="17" fillId="28" borderId="1" applyNumberFormat="0" applyBorder="0" applyAlignment="0" applyProtection="0">
      <alignment vertical="center"/>
    </xf>
    <xf numFmtId="0" fontId="17" fillId="28" borderId="1" applyNumberFormat="0" applyBorder="0" applyAlignment="0" applyProtection="0">
      <alignment vertical="center"/>
    </xf>
    <xf numFmtId="0" fontId="17" fillId="28" borderId="1" applyNumberFormat="0" applyBorder="0" applyAlignment="0" applyProtection="0">
      <alignment vertical="center"/>
    </xf>
    <xf numFmtId="0" fontId="17" fillId="28" borderId="1" applyNumberFormat="0" applyBorder="0" applyAlignment="0" applyProtection="0">
      <alignment vertical="center"/>
    </xf>
    <xf numFmtId="0" fontId="17" fillId="28" borderId="1" applyNumberFormat="0" applyBorder="0" applyAlignment="0" applyProtection="0">
      <alignment vertical="center"/>
    </xf>
    <xf numFmtId="0" fontId="17" fillId="3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29" borderId="1" applyNumberFormat="0" applyBorder="0" applyAlignment="0" applyProtection="0">
      <alignment vertical="center"/>
    </xf>
    <xf numFmtId="0" fontId="17" fillId="29" borderId="1" applyNumberFormat="0" applyBorder="0" applyAlignment="0" applyProtection="0">
      <alignment vertical="center"/>
    </xf>
    <xf numFmtId="0" fontId="17" fillId="29" borderId="1" applyNumberFormat="0" applyBorder="0" applyAlignment="0" applyProtection="0">
      <alignment vertical="center"/>
    </xf>
    <xf numFmtId="0" fontId="17" fillId="29" borderId="1" applyNumberFormat="0" applyBorder="0" applyAlignment="0" applyProtection="0">
      <alignment vertical="center"/>
    </xf>
    <xf numFmtId="0" fontId="17" fillId="29" borderId="1" applyNumberFormat="0" applyBorder="0" applyAlignment="0" applyProtection="0">
      <alignment vertical="center"/>
    </xf>
    <xf numFmtId="0" fontId="17" fillId="29" borderId="1" applyNumberFormat="0" applyBorder="0" applyAlignment="0" applyProtection="0">
      <alignment vertical="center"/>
    </xf>
    <xf numFmtId="0" fontId="17" fillId="29" borderId="1" applyNumberFormat="0" applyBorder="0" applyAlignment="0" applyProtection="0">
      <alignment vertical="center"/>
    </xf>
    <xf numFmtId="0" fontId="17" fillId="25" borderId="1" applyNumberFormat="0" applyBorder="0" applyAlignment="0" applyProtection="0">
      <alignment vertical="center"/>
    </xf>
    <xf numFmtId="0" fontId="17" fillId="8" borderId="1" applyNumberFormat="0" applyBorder="0" applyAlignment="0" applyProtection="0">
      <alignment vertical="center"/>
    </xf>
    <xf numFmtId="0" fontId="17" fillId="8" borderId="1" applyNumberFormat="0" applyBorder="0" applyAlignment="0" applyProtection="0">
      <alignment vertical="center"/>
    </xf>
    <xf numFmtId="0" fontId="17" fillId="8" borderId="1" applyNumberFormat="0" applyBorder="0" applyAlignment="0" applyProtection="0">
      <alignment vertical="center"/>
    </xf>
    <xf numFmtId="0" fontId="17" fillId="8" borderId="1" applyNumberFormat="0" applyBorder="0" applyAlignment="0" applyProtection="0">
      <alignment vertical="center"/>
    </xf>
    <xf numFmtId="0" fontId="17" fillId="8" borderId="1" applyNumberFormat="0" applyBorder="0" applyAlignment="0" applyProtection="0">
      <alignment vertical="center"/>
    </xf>
    <xf numFmtId="0" fontId="17" fillId="8" borderId="1" applyNumberFormat="0" applyBorder="0" applyAlignment="0" applyProtection="0">
      <alignment vertical="center"/>
    </xf>
    <xf numFmtId="0" fontId="17" fillId="8" borderId="1" applyNumberFormat="0" applyBorder="0" applyAlignment="0" applyProtection="0">
      <alignment vertical="center"/>
    </xf>
    <xf numFmtId="0" fontId="17" fillId="8" borderId="1" applyNumberFormat="0" applyBorder="0" applyAlignment="0" applyProtection="0">
      <alignment vertical="center"/>
    </xf>
    <xf numFmtId="0" fontId="17" fillId="8" borderId="1" applyNumberFormat="0" applyBorder="0" applyAlignment="0" applyProtection="0">
      <alignment vertical="center"/>
    </xf>
    <xf numFmtId="0" fontId="17" fillId="30" borderId="1" applyNumberFormat="0" applyBorder="0" applyAlignment="0" applyProtection="0">
      <alignment vertical="center"/>
    </xf>
    <xf numFmtId="0" fontId="17" fillId="30" borderId="1" applyNumberFormat="0" applyBorder="0" applyAlignment="0" applyProtection="0">
      <alignment vertical="center"/>
    </xf>
    <xf numFmtId="0" fontId="17" fillId="30" borderId="1" applyNumberFormat="0" applyBorder="0" applyAlignment="0" applyProtection="0">
      <alignment vertical="center"/>
    </xf>
    <xf numFmtId="0" fontId="17" fillId="30" borderId="1" applyNumberFormat="0" applyBorder="0" applyAlignment="0" applyProtection="0">
      <alignment vertical="center"/>
    </xf>
    <xf numFmtId="0" fontId="17" fillId="30" borderId="1" applyNumberFormat="0" applyBorder="0" applyAlignment="0" applyProtection="0">
      <alignment vertical="center"/>
    </xf>
    <xf numFmtId="0" fontId="17" fillId="30" borderId="1" applyNumberFormat="0" applyBorder="0" applyAlignment="0" applyProtection="0">
      <alignment vertical="center"/>
    </xf>
    <xf numFmtId="0" fontId="17" fillId="30" borderId="1" applyNumberFormat="0" applyBorder="0" applyAlignment="0" applyProtection="0">
      <alignment vertical="center"/>
    </xf>
    <xf numFmtId="0" fontId="17" fillId="4" borderId="1" applyNumberFormat="0" applyBorder="0" applyAlignment="0" applyProtection="0">
      <alignment vertical="center"/>
    </xf>
    <xf numFmtId="0" fontId="17" fillId="9" borderId="1" applyNumberFormat="0" applyBorder="0" applyAlignment="0" applyProtection="0">
      <alignment vertical="center"/>
    </xf>
    <xf numFmtId="0" fontId="17" fillId="9" borderId="1" applyNumberFormat="0" applyBorder="0" applyAlignment="0" applyProtection="0">
      <alignment vertical="center"/>
    </xf>
    <xf numFmtId="0" fontId="17" fillId="9" borderId="1" applyNumberFormat="0" applyBorder="0" applyAlignment="0" applyProtection="0">
      <alignment vertical="center"/>
    </xf>
    <xf numFmtId="0" fontId="17" fillId="9" borderId="1" applyNumberFormat="0" applyBorder="0" applyAlignment="0" applyProtection="0">
      <alignment vertical="center"/>
    </xf>
    <xf numFmtId="0" fontId="17" fillId="9" borderId="1" applyNumberFormat="0" applyBorder="0" applyAlignment="0" applyProtection="0">
      <alignment vertical="center"/>
    </xf>
    <xf numFmtId="0" fontId="17" fillId="9" borderId="1" applyNumberFormat="0" applyBorder="0" applyAlignment="0" applyProtection="0">
      <alignment vertical="center"/>
    </xf>
    <xf numFmtId="0" fontId="17" fillId="9" borderId="1" applyNumberFormat="0" applyBorder="0" applyAlignment="0" applyProtection="0">
      <alignment vertical="center"/>
    </xf>
    <xf numFmtId="0" fontId="17" fillId="9" borderId="1" applyNumberFormat="0" applyBorder="0" applyAlignment="0" applyProtection="0">
      <alignment vertical="center"/>
    </xf>
    <xf numFmtId="0" fontId="17" fillId="9" borderId="1" applyNumberFormat="0" applyBorder="0" applyAlignment="0" applyProtection="0">
      <alignment vertical="center"/>
    </xf>
    <xf numFmtId="0" fontId="17" fillId="31" borderId="1" applyNumberFormat="0" applyBorder="0" applyAlignment="0" applyProtection="0">
      <alignment vertical="center"/>
    </xf>
    <xf numFmtId="0" fontId="17" fillId="31" borderId="1" applyNumberFormat="0" applyBorder="0" applyAlignment="0" applyProtection="0">
      <alignment vertical="center"/>
    </xf>
    <xf numFmtId="0" fontId="17" fillId="31" borderId="1" applyNumberFormat="0" applyBorder="0" applyAlignment="0" applyProtection="0">
      <alignment vertical="center"/>
    </xf>
    <xf numFmtId="0" fontId="17" fillId="31" borderId="1" applyNumberFormat="0" applyBorder="0" applyAlignment="0" applyProtection="0">
      <alignment vertical="center"/>
    </xf>
    <xf numFmtId="0" fontId="17" fillId="31" borderId="1" applyNumberFormat="0" applyBorder="0" applyAlignment="0" applyProtection="0">
      <alignment vertical="center"/>
    </xf>
    <xf numFmtId="0" fontId="17" fillId="31" borderId="1" applyNumberFormat="0" applyBorder="0" applyAlignment="0" applyProtection="0">
      <alignment vertical="center"/>
    </xf>
    <xf numFmtId="0" fontId="17" fillId="31" borderId="1" applyNumberFormat="0" applyBorder="0" applyAlignment="0" applyProtection="0">
      <alignment vertical="center"/>
    </xf>
    <xf numFmtId="0" fontId="17" fillId="6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32" borderId="1" applyNumberFormat="0" applyBorder="0" applyAlignment="0" applyProtection="0">
      <alignment vertical="center"/>
    </xf>
    <xf numFmtId="0" fontId="17" fillId="32" borderId="1" applyNumberFormat="0" applyBorder="0" applyAlignment="0" applyProtection="0">
      <alignment vertical="center"/>
    </xf>
    <xf numFmtId="0" fontId="17" fillId="32" borderId="1" applyNumberFormat="0" applyBorder="0" applyAlignment="0" applyProtection="0">
      <alignment vertical="center"/>
    </xf>
    <xf numFmtId="0" fontId="17" fillId="32" borderId="1" applyNumberFormat="0" applyBorder="0" applyAlignment="0" applyProtection="0">
      <alignment vertical="center"/>
    </xf>
    <xf numFmtId="0" fontId="17" fillId="32" borderId="1" applyNumberFormat="0" applyBorder="0" applyAlignment="0" applyProtection="0">
      <alignment vertical="center"/>
    </xf>
    <xf numFmtId="0" fontId="17" fillId="32" borderId="1" applyNumberFormat="0" applyBorder="0" applyAlignment="0" applyProtection="0">
      <alignment vertical="center"/>
    </xf>
    <xf numFmtId="0" fontId="17" fillId="32" borderId="1" applyNumberFormat="0" applyBorder="0" applyAlignment="0" applyProtection="0">
      <alignment vertical="center"/>
    </xf>
    <xf numFmtId="0" fontId="17" fillId="11" borderId="1" applyNumberFormat="0" applyBorder="0" applyAlignment="0" applyProtection="0">
      <alignment vertical="center"/>
    </xf>
    <xf numFmtId="0" fontId="17" fillId="33" borderId="1" applyNumberFormat="0" applyBorder="0" applyAlignment="0" applyProtection="0">
      <alignment vertical="center"/>
    </xf>
    <xf numFmtId="0" fontId="17" fillId="33" borderId="1" applyNumberFormat="0" applyBorder="0" applyAlignment="0" applyProtection="0">
      <alignment vertical="center"/>
    </xf>
    <xf numFmtId="0" fontId="17" fillId="33" borderId="1" applyNumberFormat="0" applyBorder="0" applyAlignment="0" applyProtection="0">
      <alignment vertical="center"/>
    </xf>
    <xf numFmtId="0" fontId="17" fillId="33" borderId="1" applyNumberFormat="0" applyBorder="0" applyAlignment="0" applyProtection="0">
      <alignment vertical="center"/>
    </xf>
    <xf numFmtId="0" fontId="17" fillId="33" borderId="1" applyNumberFormat="0" applyBorder="0" applyAlignment="0" applyProtection="0">
      <alignment vertical="center"/>
    </xf>
    <xf numFmtId="0" fontId="17" fillId="33" borderId="1" applyNumberFormat="0" applyBorder="0" applyAlignment="0" applyProtection="0">
      <alignment vertical="center"/>
    </xf>
    <xf numFmtId="0" fontId="17" fillId="33" borderId="1" applyNumberFormat="0" applyBorder="0" applyAlignment="0" applyProtection="0">
      <alignment vertical="center"/>
    </xf>
    <xf numFmtId="0" fontId="17" fillId="12" borderId="1" applyNumberFormat="0" applyBorder="0" applyAlignment="0" applyProtection="0">
      <alignment vertical="center"/>
    </xf>
    <xf numFmtId="0" fontId="17" fillId="34" borderId="1" applyNumberFormat="0" applyBorder="0" applyAlignment="0" applyProtection="0">
      <alignment vertical="center"/>
    </xf>
    <xf numFmtId="0" fontId="17" fillId="34" borderId="1" applyNumberFormat="0" applyBorder="0" applyAlignment="0" applyProtection="0">
      <alignment vertical="center"/>
    </xf>
    <xf numFmtId="0" fontId="17" fillId="34" borderId="1" applyNumberFormat="0" applyBorder="0" applyAlignment="0" applyProtection="0">
      <alignment vertical="center"/>
    </xf>
    <xf numFmtId="0" fontId="17" fillId="34" borderId="1" applyNumberFormat="0" applyBorder="0" applyAlignment="0" applyProtection="0">
      <alignment vertical="center"/>
    </xf>
    <xf numFmtId="0" fontId="17" fillId="34" borderId="1" applyNumberFormat="0" applyBorder="0" applyAlignment="0" applyProtection="0">
      <alignment vertical="center"/>
    </xf>
    <xf numFmtId="0" fontId="17" fillId="34" borderId="1" applyNumberFormat="0" applyBorder="0" applyAlignment="0" applyProtection="0">
      <alignment vertical="center"/>
    </xf>
    <xf numFmtId="0" fontId="17" fillId="34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29" borderId="1" applyNumberFormat="0" applyBorder="0" applyAlignment="0" applyProtection="0">
      <alignment vertical="center"/>
    </xf>
    <xf numFmtId="0" fontId="17" fillId="29" borderId="1" applyNumberFormat="0" applyBorder="0" applyAlignment="0" applyProtection="0">
      <alignment vertical="center"/>
    </xf>
    <xf numFmtId="0" fontId="17" fillId="29" borderId="1" applyNumberFormat="0" applyBorder="0" applyAlignment="0" applyProtection="0">
      <alignment vertical="center"/>
    </xf>
    <xf numFmtId="0" fontId="17" fillId="29" borderId="1" applyNumberFormat="0" applyBorder="0" applyAlignment="0" applyProtection="0">
      <alignment vertical="center"/>
    </xf>
    <xf numFmtId="0" fontId="17" fillId="29" borderId="1" applyNumberFormat="0" applyBorder="0" applyAlignment="0" applyProtection="0">
      <alignment vertical="center"/>
    </xf>
    <xf numFmtId="0" fontId="17" fillId="29" borderId="1" applyNumberFormat="0" applyBorder="0" applyAlignment="0" applyProtection="0">
      <alignment vertical="center"/>
    </xf>
    <xf numFmtId="0" fontId="17" fillId="29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32" borderId="1" applyNumberFormat="0" applyBorder="0" applyAlignment="0" applyProtection="0">
      <alignment vertical="center"/>
    </xf>
    <xf numFmtId="0" fontId="17" fillId="32" borderId="1" applyNumberFormat="0" applyBorder="0" applyAlignment="0" applyProtection="0">
      <alignment vertical="center"/>
    </xf>
    <xf numFmtId="0" fontId="17" fillId="32" borderId="1" applyNumberFormat="0" applyBorder="0" applyAlignment="0" applyProtection="0">
      <alignment vertical="center"/>
    </xf>
    <xf numFmtId="0" fontId="17" fillId="32" borderId="1" applyNumberFormat="0" applyBorder="0" applyAlignment="0" applyProtection="0">
      <alignment vertical="center"/>
    </xf>
    <xf numFmtId="0" fontId="17" fillId="32" borderId="1" applyNumberFormat="0" applyBorder="0" applyAlignment="0" applyProtection="0">
      <alignment vertical="center"/>
    </xf>
    <xf numFmtId="0" fontId="17" fillId="32" borderId="1" applyNumberFormat="0" applyBorder="0" applyAlignment="0" applyProtection="0">
      <alignment vertical="center"/>
    </xf>
    <xf numFmtId="0" fontId="17" fillId="32" borderId="1" applyNumberFormat="0" applyBorder="0" applyAlignment="0" applyProtection="0">
      <alignment vertical="center"/>
    </xf>
    <xf numFmtId="0" fontId="17" fillId="13" borderId="1" applyNumberFormat="0" applyBorder="0" applyAlignment="0" applyProtection="0">
      <alignment vertical="center"/>
    </xf>
    <xf numFmtId="0" fontId="17" fillId="35" borderId="1" applyNumberFormat="0" applyBorder="0" applyAlignment="0" applyProtection="0">
      <alignment vertical="center"/>
    </xf>
    <xf numFmtId="0" fontId="17" fillId="35" borderId="1" applyNumberFormat="0" applyBorder="0" applyAlignment="0" applyProtection="0">
      <alignment vertical="center"/>
    </xf>
    <xf numFmtId="0" fontId="17" fillId="35" borderId="1" applyNumberFormat="0" applyBorder="0" applyAlignment="0" applyProtection="0">
      <alignment vertical="center"/>
    </xf>
    <xf numFmtId="0" fontId="17" fillId="35" borderId="1" applyNumberFormat="0" applyBorder="0" applyAlignment="0" applyProtection="0">
      <alignment vertical="center"/>
    </xf>
    <xf numFmtId="0" fontId="17" fillId="35" borderId="1" applyNumberFormat="0" applyBorder="0" applyAlignment="0" applyProtection="0">
      <alignment vertical="center"/>
    </xf>
    <xf numFmtId="0" fontId="17" fillId="35" borderId="1" applyNumberFormat="0" applyBorder="0" applyAlignment="0" applyProtection="0">
      <alignment vertical="center"/>
    </xf>
    <xf numFmtId="0" fontId="17" fillId="35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32" borderId="1" applyNumberFormat="0" applyBorder="0" applyAlignment="0" applyProtection="0">
      <alignment vertical="center"/>
    </xf>
    <xf numFmtId="0" fontId="17" fillId="32" borderId="1" applyNumberFormat="0" applyBorder="0" applyAlignment="0" applyProtection="0">
      <alignment vertical="center"/>
    </xf>
    <xf numFmtId="0" fontId="17" fillId="32" borderId="1" applyNumberFormat="0" applyBorder="0" applyAlignment="0" applyProtection="0">
      <alignment vertical="center"/>
    </xf>
    <xf numFmtId="0" fontId="17" fillId="32" borderId="1" applyNumberFormat="0" applyBorder="0" applyAlignment="0" applyProtection="0">
      <alignment vertical="center"/>
    </xf>
    <xf numFmtId="0" fontId="17" fillId="32" borderId="1" applyNumberFormat="0" applyBorder="0" applyAlignment="0" applyProtection="0">
      <alignment vertical="center"/>
    </xf>
    <xf numFmtId="0" fontId="17" fillId="32" borderId="1" applyNumberFormat="0" applyBorder="0" applyAlignment="0" applyProtection="0">
      <alignment vertical="center"/>
    </xf>
    <xf numFmtId="0" fontId="17" fillId="32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1" borderId="1" applyNumberFormat="0" applyBorder="0" applyAlignment="0" applyProtection="0">
      <alignment vertical="center"/>
    </xf>
    <xf numFmtId="0" fontId="17" fillId="33" borderId="1" applyNumberFormat="0" applyBorder="0" applyAlignment="0" applyProtection="0">
      <alignment vertical="center"/>
    </xf>
    <xf numFmtId="0" fontId="17" fillId="33" borderId="1" applyNumberFormat="0" applyBorder="0" applyAlignment="0" applyProtection="0">
      <alignment vertical="center"/>
    </xf>
    <xf numFmtId="0" fontId="17" fillId="33" borderId="1" applyNumberFormat="0" applyBorder="0" applyAlignment="0" applyProtection="0">
      <alignment vertical="center"/>
    </xf>
    <xf numFmtId="0" fontId="17" fillId="33" borderId="1" applyNumberFormat="0" applyBorder="0" applyAlignment="0" applyProtection="0">
      <alignment vertical="center"/>
    </xf>
    <xf numFmtId="0" fontId="17" fillId="33" borderId="1" applyNumberFormat="0" applyBorder="0" applyAlignment="0" applyProtection="0">
      <alignment vertical="center"/>
    </xf>
    <xf numFmtId="0" fontId="17" fillId="33" borderId="1" applyNumberFormat="0" applyBorder="0" applyAlignment="0" applyProtection="0">
      <alignment vertical="center"/>
    </xf>
    <xf numFmtId="0" fontId="17" fillId="33" borderId="1" applyNumberFormat="0" applyBorder="0" applyAlignment="0" applyProtection="0">
      <alignment vertical="center"/>
    </xf>
    <xf numFmtId="0" fontId="17" fillId="11" borderId="1" applyNumberFormat="0" applyBorder="0" applyAlignment="0" applyProtection="0">
      <alignment vertical="center"/>
    </xf>
    <xf numFmtId="0" fontId="17" fillId="11" borderId="1" applyNumberFormat="0" applyBorder="0" applyAlignment="0" applyProtection="0">
      <alignment vertical="center"/>
    </xf>
    <xf numFmtId="0" fontId="17" fillId="11" borderId="1" applyNumberFormat="0" applyBorder="0" applyAlignment="0" applyProtection="0">
      <alignment vertical="center"/>
    </xf>
    <xf numFmtId="0" fontId="17" fillId="11" borderId="1" applyNumberFormat="0" applyBorder="0" applyAlignment="0" applyProtection="0">
      <alignment vertical="center"/>
    </xf>
    <xf numFmtId="0" fontId="17" fillId="11" borderId="1" applyNumberFormat="0" applyBorder="0" applyAlignment="0" applyProtection="0">
      <alignment vertical="center"/>
    </xf>
    <xf numFmtId="0" fontId="17" fillId="11" borderId="1" applyNumberFormat="0" applyBorder="0" applyAlignment="0" applyProtection="0">
      <alignment vertical="center"/>
    </xf>
    <xf numFmtId="0" fontId="17" fillId="11" borderId="1" applyNumberFormat="0" applyBorder="0" applyAlignment="0" applyProtection="0">
      <alignment vertical="center"/>
    </xf>
    <xf numFmtId="0" fontId="17" fillId="11" borderId="1" applyNumberFormat="0" applyBorder="0" applyAlignment="0" applyProtection="0">
      <alignment vertical="center"/>
    </xf>
    <xf numFmtId="0" fontId="17" fillId="12" borderId="1" applyNumberFormat="0" applyBorder="0" applyAlignment="0" applyProtection="0">
      <alignment vertical="center"/>
    </xf>
    <xf numFmtId="0" fontId="17" fillId="34" borderId="1" applyNumberFormat="0" applyBorder="0" applyAlignment="0" applyProtection="0">
      <alignment vertical="center"/>
    </xf>
    <xf numFmtId="0" fontId="17" fillId="34" borderId="1" applyNumberFormat="0" applyBorder="0" applyAlignment="0" applyProtection="0">
      <alignment vertical="center"/>
    </xf>
    <xf numFmtId="0" fontId="17" fillId="34" borderId="1" applyNumberFormat="0" applyBorder="0" applyAlignment="0" applyProtection="0">
      <alignment vertical="center"/>
    </xf>
    <xf numFmtId="0" fontId="17" fillId="34" borderId="1" applyNumberFormat="0" applyBorder="0" applyAlignment="0" applyProtection="0">
      <alignment vertical="center"/>
    </xf>
    <xf numFmtId="0" fontId="17" fillId="34" borderId="1" applyNumberFormat="0" applyBorder="0" applyAlignment="0" applyProtection="0">
      <alignment vertical="center"/>
    </xf>
    <xf numFmtId="0" fontId="17" fillId="34" borderId="1" applyNumberFormat="0" applyBorder="0" applyAlignment="0" applyProtection="0">
      <alignment vertical="center"/>
    </xf>
    <xf numFmtId="0" fontId="17" fillId="34" borderId="1" applyNumberFormat="0" applyBorder="0" applyAlignment="0" applyProtection="0">
      <alignment vertical="center"/>
    </xf>
    <xf numFmtId="0" fontId="17" fillId="12" borderId="1" applyNumberFormat="0" applyBorder="0" applyAlignment="0" applyProtection="0">
      <alignment vertical="center"/>
    </xf>
    <xf numFmtId="0" fontId="17" fillId="12" borderId="1" applyNumberFormat="0" applyBorder="0" applyAlignment="0" applyProtection="0">
      <alignment vertical="center"/>
    </xf>
    <xf numFmtId="0" fontId="17" fillId="12" borderId="1" applyNumberFormat="0" applyBorder="0" applyAlignment="0" applyProtection="0">
      <alignment vertical="center"/>
    </xf>
    <xf numFmtId="0" fontId="17" fillId="12" borderId="1" applyNumberFormat="0" applyBorder="0" applyAlignment="0" applyProtection="0">
      <alignment vertical="center"/>
    </xf>
    <xf numFmtId="0" fontId="17" fillId="12" borderId="1" applyNumberFormat="0" applyBorder="0" applyAlignment="0" applyProtection="0">
      <alignment vertical="center"/>
    </xf>
    <xf numFmtId="0" fontId="17" fillId="12" borderId="1" applyNumberFormat="0" applyBorder="0" applyAlignment="0" applyProtection="0">
      <alignment vertical="center"/>
    </xf>
    <xf numFmtId="0" fontId="17" fillId="12" borderId="1" applyNumberFormat="0" applyBorder="0" applyAlignment="0" applyProtection="0">
      <alignment vertical="center"/>
    </xf>
    <xf numFmtId="0" fontId="17" fillId="12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29" borderId="1" applyNumberFormat="0" applyBorder="0" applyAlignment="0" applyProtection="0">
      <alignment vertical="center"/>
    </xf>
    <xf numFmtId="0" fontId="17" fillId="29" borderId="1" applyNumberFormat="0" applyBorder="0" applyAlignment="0" applyProtection="0">
      <alignment vertical="center"/>
    </xf>
    <xf numFmtId="0" fontId="17" fillId="29" borderId="1" applyNumberFormat="0" applyBorder="0" applyAlignment="0" applyProtection="0">
      <alignment vertical="center"/>
    </xf>
    <xf numFmtId="0" fontId="17" fillId="29" borderId="1" applyNumberFormat="0" applyBorder="0" applyAlignment="0" applyProtection="0">
      <alignment vertical="center"/>
    </xf>
    <xf numFmtId="0" fontId="17" fillId="29" borderId="1" applyNumberFormat="0" applyBorder="0" applyAlignment="0" applyProtection="0">
      <alignment vertical="center"/>
    </xf>
    <xf numFmtId="0" fontId="17" fillId="29" borderId="1" applyNumberFormat="0" applyBorder="0" applyAlignment="0" applyProtection="0">
      <alignment vertical="center"/>
    </xf>
    <xf numFmtId="0" fontId="17" fillId="29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32" borderId="1" applyNumberFormat="0" applyBorder="0" applyAlignment="0" applyProtection="0">
      <alignment vertical="center"/>
    </xf>
    <xf numFmtId="0" fontId="17" fillId="32" borderId="1" applyNumberFormat="0" applyBorder="0" applyAlignment="0" applyProtection="0">
      <alignment vertical="center"/>
    </xf>
    <xf numFmtId="0" fontId="17" fillId="32" borderId="1" applyNumberFormat="0" applyBorder="0" applyAlignment="0" applyProtection="0">
      <alignment vertical="center"/>
    </xf>
    <xf numFmtId="0" fontId="17" fillId="32" borderId="1" applyNumberFormat="0" applyBorder="0" applyAlignment="0" applyProtection="0">
      <alignment vertical="center"/>
    </xf>
    <xf numFmtId="0" fontId="17" fillId="32" borderId="1" applyNumberFormat="0" applyBorder="0" applyAlignment="0" applyProtection="0">
      <alignment vertical="center"/>
    </xf>
    <xf numFmtId="0" fontId="17" fillId="32" borderId="1" applyNumberFormat="0" applyBorder="0" applyAlignment="0" applyProtection="0">
      <alignment vertical="center"/>
    </xf>
    <xf numFmtId="0" fontId="17" fillId="32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3" borderId="1" applyNumberFormat="0" applyBorder="0" applyAlignment="0" applyProtection="0">
      <alignment vertical="center"/>
    </xf>
    <xf numFmtId="0" fontId="17" fillId="35" borderId="1" applyNumberFormat="0" applyBorder="0" applyAlignment="0" applyProtection="0">
      <alignment vertical="center"/>
    </xf>
    <xf numFmtId="0" fontId="17" fillId="35" borderId="1" applyNumberFormat="0" applyBorder="0" applyAlignment="0" applyProtection="0">
      <alignment vertical="center"/>
    </xf>
    <xf numFmtId="0" fontId="17" fillId="35" borderId="1" applyNumberFormat="0" applyBorder="0" applyAlignment="0" applyProtection="0">
      <alignment vertical="center"/>
    </xf>
    <xf numFmtId="0" fontId="17" fillId="35" borderId="1" applyNumberFormat="0" applyBorder="0" applyAlignment="0" applyProtection="0">
      <alignment vertical="center"/>
    </xf>
    <xf numFmtId="0" fontId="17" fillId="35" borderId="1" applyNumberFormat="0" applyBorder="0" applyAlignment="0" applyProtection="0">
      <alignment vertical="center"/>
    </xf>
    <xf numFmtId="0" fontId="17" fillId="35" borderId="1" applyNumberFormat="0" applyBorder="0" applyAlignment="0" applyProtection="0">
      <alignment vertical="center"/>
    </xf>
    <xf numFmtId="0" fontId="17" fillId="35" borderId="1" applyNumberFormat="0" applyBorder="0" applyAlignment="0" applyProtection="0">
      <alignment vertical="center"/>
    </xf>
    <xf numFmtId="0" fontId="17" fillId="13" borderId="1" applyNumberFormat="0" applyBorder="0" applyAlignment="0" applyProtection="0">
      <alignment vertical="center"/>
    </xf>
    <xf numFmtId="0" fontId="17" fillId="13" borderId="1" applyNumberFormat="0" applyBorder="0" applyAlignment="0" applyProtection="0">
      <alignment vertical="center"/>
    </xf>
    <xf numFmtId="0" fontId="17" fillId="13" borderId="1" applyNumberFormat="0" applyBorder="0" applyAlignment="0" applyProtection="0">
      <alignment vertical="center"/>
    </xf>
    <xf numFmtId="0" fontId="17" fillId="13" borderId="1" applyNumberFormat="0" applyBorder="0" applyAlignment="0" applyProtection="0">
      <alignment vertical="center"/>
    </xf>
    <xf numFmtId="0" fontId="17" fillId="13" borderId="1" applyNumberFormat="0" applyBorder="0" applyAlignment="0" applyProtection="0">
      <alignment vertical="center"/>
    </xf>
    <xf numFmtId="0" fontId="17" fillId="13" borderId="1" applyNumberFormat="0" applyBorder="0" applyAlignment="0" applyProtection="0">
      <alignment vertical="center"/>
    </xf>
    <xf numFmtId="0" fontId="17" fillId="13" borderId="1" applyNumberFormat="0" applyBorder="0" applyAlignment="0" applyProtection="0">
      <alignment vertical="center"/>
    </xf>
    <xf numFmtId="0" fontId="17" fillId="13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32" borderId="1" applyNumberFormat="0" applyBorder="0" applyAlignment="0" applyProtection="0">
      <alignment vertical="center"/>
    </xf>
    <xf numFmtId="0" fontId="17" fillId="32" borderId="1" applyNumberFormat="0" applyBorder="0" applyAlignment="0" applyProtection="0">
      <alignment vertical="center"/>
    </xf>
    <xf numFmtId="0" fontId="17" fillId="32" borderId="1" applyNumberFormat="0" applyBorder="0" applyAlignment="0" applyProtection="0">
      <alignment vertical="center"/>
    </xf>
    <xf numFmtId="0" fontId="17" fillId="32" borderId="1" applyNumberFormat="0" applyBorder="0" applyAlignment="0" applyProtection="0">
      <alignment vertical="center"/>
    </xf>
    <xf numFmtId="0" fontId="17" fillId="32" borderId="1" applyNumberFormat="0" applyBorder="0" applyAlignment="0" applyProtection="0">
      <alignment vertical="center"/>
    </xf>
    <xf numFmtId="0" fontId="17" fillId="32" borderId="1" applyNumberFormat="0" applyBorder="0" applyAlignment="0" applyProtection="0">
      <alignment vertical="center"/>
    </xf>
    <xf numFmtId="0" fontId="17" fillId="32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1" borderId="1" applyNumberFormat="0" applyBorder="0" applyAlignment="0" applyProtection="0">
      <alignment vertical="center"/>
    </xf>
    <xf numFmtId="0" fontId="17" fillId="11" borderId="1" applyNumberFormat="0" applyBorder="0" applyAlignment="0" applyProtection="0">
      <alignment vertical="center"/>
    </xf>
    <xf numFmtId="0" fontId="17" fillId="11" borderId="1" applyNumberFormat="0" applyBorder="0" applyAlignment="0" applyProtection="0">
      <alignment vertical="center"/>
    </xf>
    <xf numFmtId="0" fontId="17" fillId="11" borderId="1" applyNumberFormat="0" applyBorder="0" applyAlignment="0" applyProtection="0">
      <alignment vertical="center"/>
    </xf>
    <xf numFmtId="0" fontId="17" fillId="11" borderId="1" applyNumberFormat="0" applyBorder="0" applyAlignment="0" applyProtection="0">
      <alignment vertical="center"/>
    </xf>
    <xf numFmtId="0" fontId="17" fillId="11" borderId="1" applyNumberFormat="0" applyBorder="0" applyAlignment="0" applyProtection="0">
      <alignment vertical="center"/>
    </xf>
    <xf numFmtId="0" fontId="17" fillId="11" borderId="1" applyNumberFormat="0" applyBorder="0" applyAlignment="0" applyProtection="0">
      <alignment vertical="center"/>
    </xf>
    <xf numFmtId="0" fontId="17" fillId="11" borderId="1" applyNumberFormat="0" applyBorder="0" applyAlignment="0" applyProtection="0">
      <alignment vertical="center"/>
    </xf>
    <xf numFmtId="0" fontId="17" fillId="11" borderId="1" applyNumberFormat="0" applyBorder="0" applyAlignment="0" applyProtection="0">
      <alignment vertical="center"/>
    </xf>
    <xf numFmtId="0" fontId="17" fillId="33" borderId="1" applyNumberFormat="0" applyBorder="0" applyAlignment="0" applyProtection="0">
      <alignment vertical="center"/>
    </xf>
    <xf numFmtId="0" fontId="17" fillId="33" borderId="1" applyNumberFormat="0" applyBorder="0" applyAlignment="0" applyProtection="0">
      <alignment vertical="center"/>
    </xf>
    <xf numFmtId="0" fontId="17" fillId="33" borderId="1" applyNumberFormat="0" applyBorder="0" applyAlignment="0" applyProtection="0">
      <alignment vertical="center"/>
    </xf>
    <xf numFmtId="0" fontId="17" fillId="33" borderId="1" applyNumberFormat="0" applyBorder="0" applyAlignment="0" applyProtection="0">
      <alignment vertical="center"/>
    </xf>
    <xf numFmtId="0" fontId="17" fillId="33" borderId="1" applyNumberFormat="0" applyBorder="0" applyAlignment="0" applyProtection="0">
      <alignment vertical="center"/>
    </xf>
    <xf numFmtId="0" fontId="17" fillId="33" borderId="1" applyNumberFormat="0" applyBorder="0" applyAlignment="0" applyProtection="0">
      <alignment vertical="center"/>
    </xf>
    <xf numFmtId="0" fontId="17" fillId="33" borderId="1" applyNumberFormat="0" applyBorder="0" applyAlignment="0" applyProtection="0">
      <alignment vertical="center"/>
    </xf>
    <xf numFmtId="0" fontId="17" fillId="9" borderId="1" applyNumberFormat="0" applyBorder="0" applyAlignment="0" applyProtection="0">
      <alignment vertical="center"/>
    </xf>
    <xf numFmtId="0" fontId="17" fillId="12" borderId="1" applyNumberFormat="0" applyBorder="0" applyAlignment="0" applyProtection="0">
      <alignment vertical="center"/>
    </xf>
    <xf numFmtId="0" fontId="17" fillId="12" borderId="1" applyNumberFormat="0" applyBorder="0" applyAlignment="0" applyProtection="0">
      <alignment vertical="center"/>
    </xf>
    <xf numFmtId="0" fontId="17" fillId="12" borderId="1" applyNumberFormat="0" applyBorder="0" applyAlignment="0" applyProtection="0">
      <alignment vertical="center"/>
    </xf>
    <xf numFmtId="0" fontId="17" fillId="12" borderId="1" applyNumberFormat="0" applyBorder="0" applyAlignment="0" applyProtection="0">
      <alignment vertical="center"/>
    </xf>
    <xf numFmtId="0" fontId="17" fillId="12" borderId="1" applyNumberFormat="0" applyBorder="0" applyAlignment="0" applyProtection="0">
      <alignment vertical="center"/>
    </xf>
    <xf numFmtId="0" fontId="17" fillId="12" borderId="1" applyNumberFormat="0" applyBorder="0" applyAlignment="0" applyProtection="0">
      <alignment vertical="center"/>
    </xf>
    <xf numFmtId="0" fontId="17" fillId="12" borderId="1" applyNumberFormat="0" applyBorder="0" applyAlignment="0" applyProtection="0">
      <alignment vertical="center"/>
    </xf>
    <xf numFmtId="0" fontId="17" fillId="12" borderId="1" applyNumberFormat="0" applyBorder="0" applyAlignment="0" applyProtection="0">
      <alignment vertical="center"/>
    </xf>
    <xf numFmtId="0" fontId="17" fillId="12" borderId="1" applyNumberFormat="0" applyBorder="0" applyAlignment="0" applyProtection="0">
      <alignment vertical="center"/>
    </xf>
    <xf numFmtId="0" fontId="17" fillId="34" borderId="1" applyNumberFormat="0" applyBorder="0" applyAlignment="0" applyProtection="0">
      <alignment vertical="center"/>
    </xf>
    <xf numFmtId="0" fontId="17" fillId="34" borderId="1" applyNumberFormat="0" applyBorder="0" applyAlignment="0" applyProtection="0">
      <alignment vertical="center"/>
    </xf>
    <xf numFmtId="0" fontId="17" fillId="34" borderId="1" applyNumberFormat="0" applyBorder="0" applyAlignment="0" applyProtection="0">
      <alignment vertical="center"/>
    </xf>
    <xf numFmtId="0" fontId="17" fillId="34" borderId="1" applyNumberFormat="0" applyBorder="0" applyAlignment="0" applyProtection="0">
      <alignment vertical="center"/>
    </xf>
    <xf numFmtId="0" fontId="17" fillId="34" borderId="1" applyNumberFormat="0" applyBorder="0" applyAlignment="0" applyProtection="0">
      <alignment vertical="center"/>
    </xf>
    <xf numFmtId="0" fontId="17" fillId="34" borderId="1" applyNumberFormat="0" applyBorder="0" applyAlignment="0" applyProtection="0">
      <alignment vertical="center"/>
    </xf>
    <xf numFmtId="0" fontId="17" fillId="34" borderId="1" applyNumberFormat="0" applyBorder="0" applyAlignment="0" applyProtection="0">
      <alignment vertical="center"/>
    </xf>
    <xf numFmtId="0" fontId="17" fillId="18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29" borderId="1" applyNumberFormat="0" applyBorder="0" applyAlignment="0" applyProtection="0">
      <alignment vertical="center"/>
    </xf>
    <xf numFmtId="0" fontId="17" fillId="29" borderId="1" applyNumberFormat="0" applyBorder="0" applyAlignment="0" applyProtection="0">
      <alignment vertical="center"/>
    </xf>
    <xf numFmtId="0" fontId="17" fillId="29" borderId="1" applyNumberFormat="0" applyBorder="0" applyAlignment="0" applyProtection="0">
      <alignment vertical="center"/>
    </xf>
    <xf numFmtId="0" fontId="17" fillId="29" borderId="1" applyNumberFormat="0" applyBorder="0" applyAlignment="0" applyProtection="0">
      <alignment vertical="center"/>
    </xf>
    <xf numFmtId="0" fontId="17" fillId="29" borderId="1" applyNumberFormat="0" applyBorder="0" applyAlignment="0" applyProtection="0">
      <alignment vertical="center"/>
    </xf>
    <xf numFmtId="0" fontId="17" fillId="29" borderId="1" applyNumberFormat="0" applyBorder="0" applyAlignment="0" applyProtection="0">
      <alignment vertical="center"/>
    </xf>
    <xf numFmtId="0" fontId="17" fillId="29" borderId="1" applyNumberFormat="0" applyBorder="0" applyAlignment="0" applyProtection="0">
      <alignment vertical="center"/>
    </xf>
    <xf numFmtId="0" fontId="17" fillId="24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32" borderId="1" applyNumberFormat="0" applyBorder="0" applyAlignment="0" applyProtection="0">
      <alignment vertical="center"/>
    </xf>
    <xf numFmtId="0" fontId="17" fillId="32" borderId="1" applyNumberFormat="0" applyBorder="0" applyAlignment="0" applyProtection="0">
      <alignment vertical="center"/>
    </xf>
    <xf numFmtId="0" fontId="17" fillId="32" borderId="1" applyNumberFormat="0" applyBorder="0" applyAlignment="0" applyProtection="0">
      <alignment vertical="center"/>
    </xf>
    <xf numFmtId="0" fontId="17" fillId="32" borderId="1" applyNumberFormat="0" applyBorder="0" applyAlignment="0" applyProtection="0">
      <alignment vertical="center"/>
    </xf>
    <xf numFmtId="0" fontId="17" fillId="32" borderId="1" applyNumberFormat="0" applyBorder="0" applyAlignment="0" applyProtection="0">
      <alignment vertical="center"/>
    </xf>
    <xf numFmtId="0" fontId="17" fillId="32" borderId="1" applyNumberFormat="0" applyBorder="0" applyAlignment="0" applyProtection="0">
      <alignment vertical="center"/>
    </xf>
    <xf numFmtId="0" fontId="17" fillId="32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3" borderId="1" applyNumberFormat="0" applyBorder="0" applyAlignment="0" applyProtection="0">
      <alignment vertical="center"/>
    </xf>
    <xf numFmtId="0" fontId="17" fillId="13" borderId="1" applyNumberFormat="0" applyBorder="0" applyAlignment="0" applyProtection="0">
      <alignment vertical="center"/>
    </xf>
    <xf numFmtId="0" fontId="17" fillId="13" borderId="1" applyNumberFormat="0" applyBorder="0" applyAlignment="0" applyProtection="0">
      <alignment vertical="center"/>
    </xf>
    <xf numFmtId="0" fontId="17" fillId="13" borderId="1" applyNumberFormat="0" applyBorder="0" applyAlignment="0" applyProtection="0">
      <alignment vertical="center"/>
    </xf>
    <xf numFmtId="0" fontId="17" fillId="13" borderId="1" applyNumberFormat="0" applyBorder="0" applyAlignment="0" applyProtection="0">
      <alignment vertical="center"/>
    </xf>
    <xf numFmtId="0" fontId="17" fillId="13" borderId="1" applyNumberFormat="0" applyBorder="0" applyAlignment="0" applyProtection="0">
      <alignment vertical="center"/>
    </xf>
    <xf numFmtId="0" fontId="17" fillId="13" borderId="1" applyNumberFormat="0" applyBorder="0" applyAlignment="0" applyProtection="0">
      <alignment vertical="center"/>
    </xf>
    <xf numFmtId="0" fontId="17" fillId="13" borderId="1" applyNumberFormat="0" applyBorder="0" applyAlignment="0" applyProtection="0">
      <alignment vertical="center"/>
    </xf>
    <xf numFmtId="0" fontId="17" fillId="13" borderId="1" applyNumberFormat="0" applyBorder="0" applyAlignment="0" applyProtection="0">
      <alignment vertical="center"/>
    </xf>
    <xf numFmtId="0" fontId="17" fillId="35" borderId="1" applyNumberFormat="0" applyBorder="0" applyAlignment="0" applyProtection="0">
      <alignment vertical="center"/>
    </xf>
    <xf numFmtId="0" fontId="17" fillId="35" borderId="1" applyNumberFormat="0" applyBorder="0" applyAlignment="0" applyProtection="0">
      <alignment vertical="center"/>
    </xf>
    <xf numFmtId="0" fontId="17" fillId="35" borderId="1" applyNumberFormat="0" applyBorder="0" applyAlignment="0" applyProtection="0">
      <alignment vertical="center"/>
    </xf>
    <xf numFmtId="0" fontId="17" fillId="35" borderId="1" applyNumberFormat="0" applyBorder="0" applyAlignment="0" applyProtection="0">
      <alignment vertical="center"/>
    </xf>
    <xf numFmtId="0" fontId="17" fillId="35" borderId="1" applyNumberFormat="0" applyBorder="0" applyAlignment="0" applyProtection="0">
      <alignment vertical="center"/>
    </xf>
    <xf numFmtId="0" fontId="17" fillId="35" borderId="1" applyNumberFormat="0" applyBorder="0" applyAlignment="0" applyProtection="0">
      <alignment vertical="center"/>
    </xf>
    <xf numFmtId="0" fontId="17" fillId="35" borderId="1" applyNumberFormat="0" applyBorder="0" applyAlignment="0" applyProtection="0">
      <alignment vertical="center"/>
    </xf>
    <xf numFmtId="0" fontId="17" fillId="24" borderId="1" applyNumberFormat="0" applyBorder="0" applyAlignment="0" applyProtection="0">
      <alignment vertical="center"/>
    </xf>
    <xf numFmtId="0" fontId="19" fillId="14" borderId="1" applyNumberFormat="0" applyBorder="0" applyAlignment="0" applyProtection="0">
      <alignment vertical="center"/>
    </xf>
    <xf numFmtId="0" fontId="19" fillId="36" borderId="1" applyNumberFormat="0" applyBorder="0" applyAlignment="0" applyProtection="0">
      <alignment vertical="center"/>
    </xf>
    <xf numFmtId="0" fontId="19" fillId="36" borderId="1" applyNumberFormat="0" applyBorder="0" applyAlignment="0" applyProtection="0">
      <alignment vertical="center"/>
    </xf>
    <xf numFmtId="0" fontId="19" fillId="36" borderId="1" applyNumberFormat="0" applyBorder="0" applyAlignment="0" applyProtection="0">
      <alignment vertical="center"/>
    </xf>
    <xf numFmtId="0" fontId="19" fillId="11" borderId="1" applyNumberFormat="0" applyBorder="0" applyAlignment="0" applyProtection="0">
      <alignment vertical="center"/>
    </xf>
    <xf numFmtId="0" fontId="19" fillId="33" borderId="1" applyNumberFormat="0" applyBorder="0" applyAlignment="0" applyProtection="0">
      <alignment vertical="center"/>
    </xf>
    <xf numFmtId="0" fontId="19" fillId="33" borderId="1" applyNumberFormat="0" applyBorder="0" applyAlignment="0" applyProtection="0">
      <alignment vertical="center"/>
    </xf>
    <xf numFmtId="0" fontId="19" fillId="33" borderId="1" applyNumberFormat="0" applyBorder="0" applyAlignment="0" applyProtection="0">
      <alignment vertical="center"/>
    </xf>
    <xf numFmtId="0" fontId="19" fillId="12" borderId="1" applyNumberFormat="0" applyBorder="0" applyAlignment="0" applyProtection="0">
      <alignment vertical="center"/>
    </xf>
    <xf numFmtId="0" fontId="19" fillId="34" borderId="1" applyNumberFormat="0" applyBorder="0" applyAlignment="0" applyProtection="0">
      <alignment vertical="center"/>
    </xf>
    <xf numFmtId="0" fontId="19" fillId="34" borderId="1" applyNumberFormat="0" applyBorder="0" applyAlignment="0" applyProtection="0">
      <alignment vertical="center"/>
    </xf>
    <xf numFmtId="0" fontId="19" fillId="34" borderId="1" applyNumberFormat="0" applyBorder="0" applyAlignment="0" applyProtection="0">
      <alignment vertical="center"/>
    </xf>
    <xf numFmtId="0" fontId="19" fillId="15" borderId="1" applyNumberFormat="0" applyBorder="0" applyAlignment="0" applyProtection="0">
      <alignment vertical="center"/>
    </xf>
    <xf numFmtId="0" fontId="19" fillId="37" borderId="1" applyNumberFormat="0" applyBorder="0" applyAlignment="0" applyProtection="0">
      <alignment vertical="center"/>
    </xf>
    <xf numFmtId="0" fontId="19" fillId="37" borderId="1" applyNumberFormat="0" applyBorder="0" applyAlignment="0" applyProtection="0">
      <alignment vertical="center"/>
    </xf>
    <xf numFmtId="0" fontId="19" fillId="37" borderId="1" applyNumberFormat="0" applyBorder="0" applyAlignment="0" applyProtection="0">
      <alignment vertical="center"/>
    </xf>
    <xf numFmtId="0" fontId="19" fillId="16" borderId="1" applyNumberFormat="0" applyBorder="0" applyAlignment="0" applyProtection="0">
      <alignment vertical="center"/>
    </xf>
    <xf numFmtId="0" fontId="19" fillId="38" borderId="1" applyNumberFormat="0" applyBorder="0" applyAlignment="0" applyProtection="0">
      <alignment vertical="center"/>
    </xf>
    <xf numFmtId="0" fontId="19" fillId="38" borderId="1" applyNumberFormat="0" applyBorder="0" applyAlignment="0" applyProtection="0">
      <alignment vertical="center"/>
    </xf>
    <xf numFmtId="0" fontId="19" fillId="38" borderId="1" applyNumberFormat="0" applyBorder="0" applyAlignment="0" applyProtection="0">
      <alignment vertical="center"/>
    </xf>
    <xf numFmtId="0" fontId="19" fillId="17" borderId="1" applyNumberFormat="0" applyBorder="0" applyAlignment="0" applyProtection="0">
      <alignment vertical="center"/>
    </xf>
    <xf numFmtId="0" fontId="19" fillId="39" borderId="1" applyNumberFormat="0" applyBorder="0" applyAlignment="0" applyProtection="0">
      <alignment vertical="center"/>
    </xf>
    <xf numFmtId="0" fontId="19" fillId="39" borderId="1" applyNumberFormat="0" applyBorder="0" applyAlignment="0" applyProtection="0">
      <alignment vertical="center"/>
    </xf>
    <xf numFmtId="0" fontId="19" fillId="39" borderId="1" applyNumberFormat="0" applyBorder="0" applyAlignment="0" applyProtection="0">
      <alignment vertical="center"/>
    </xf>
    <xf numFmtId="0" fontId="19" fillId="14" borderId="1" applyNumberFormat="0" applyBorder="0" applyAlignment="0" applyProtection="0">
      <alignment vertical="center"/>
    </xf>
    <xf numFmtId="0" fontId="19" fillId="36" borderId="1" applyNumberFormat="0" applyBorder="0" applyAlignment="0" applyProtection="0">
      <alignment vertical="center"/>
    </xf>
    <xf numFmtId="0" fontId="19" fillId="36" borderId="1" applyNumberFormat="0" applyBorder="0" applyAlignment="0" applyProtection="0">
      <alignment vertical="center"/>
    </xf>
    <xf numFmtId="0" fontId="19" fillId="36" borderId="1" applyNumberFormat="0" applyBorder="0" applyAlignment="0" applyProtection="0">
      <alignment vertical="center"/>
    </xf>
    <xf numFmtId="0" fontId="19" fillId="14" borderId="1" applyNumberFormat="0" applyBorder="0" applyAlignment="0" applyProtection="0">
      <alignment vertical="center"/>
    </xf>
    <xf numFmtId="0" fontId="19" fillId="14" borderId="1" applyNumberFormat="0" applyBorder="0" applyAlignment="0" applyProtection="0">
      <alignment vertical="center"/>
    </xf>
    <xf numFmtId="0" fontId="19" fillId="14" borderId="1" applyNumberFormat="0" applyBorder="0" applyAlignment="0" applyProtection="0">
      <alignment vertical="center"/>
    </xf>
    <xf numFmtId="0" fontId="19" fillId="14" borderId="1" applyNumberFormat="0" applyBorder="0" applyAlignment="0" applyProtection="0">
      <alignment vertical="center"/>
    </xf>
    <xf numFmtId="0" fontId="19" fillId="11" borderId="1" applyNumberFormat="0" applyBorder="0" applyAlignment="0" applyProtection="0">
      <alignment vertical="center"/>
    </xf>
    <xf numFmtId="0" fontId="19" fillId="33" borderId="1" applyNumberFormat="0" applyBorder="0" applyAlignment="0" applyProtection="0">
      <alignment vertical="center"/>
    </xf>
    <xf numFmtId="0" fontId="19" fillId="33" borderId="1" applyNumberFormat="0" applyBorder="0" applyAlignment="0" applyProtection="0">
      <alignment vertical="center"/>
    </xf>
    <xf numFmtId="0" fontId="19" fillId="33" borderId="1" applyNumberFormat="0" applyBorder="0" applyAlignment="0" applyProtection="0">
      <alignment vertical="center"/>
    </xf>
    <xf numFmtId="0" fontId="19" fillId="11" borderId="1" applyNumberFormat="0" applyBorder="0" applyAlignment="0" applyProtection="0">
      <alignment vertical="center"/>
    </xf>
    <xf numFmtId="0" fontId="19" fillId="11" borderId="1" applyNumberFormat="0" applyBorder="0" applyAlignment="0" applyProtection="0">
      <alignment vertical="center"/>
    </xf>
    <xf numFmtId="0" fontId="19" fillId="11" borderId="1" applyNumberFormat="0" applyBorder="0" applyAlignment="0" applyProtection="0">
      <alignment vertical="center"/>
    </xf>
    <xf numFmtId="0" fontId="19" fillId="11" borderId="1" applyNumberFormat="0" applyBorder="0" applyAlignment="0" applyProtection="0">
      <alignment vertical="center"/>
    </xf>
    <xf numFmtId="0" fontId="19" fillId="12" borderId="1" applyNumberFormat="0" applyBorder="0" applyAlignment="0" applyProtection="0">
      <alignment vertical="center"/>
    </xf>
    <xf numFmtId="0" fontId="19" fillId="34" borderId="1" applyNumberFormat="0" applyBorder="0" applyAlignment="0" applyProtection="0">
      <alignment vertical="center"/>
    </xf>
    <xf numFmtId="0" fontId="19" fillId="34" borderId="1" applyNumberFormat="0" applyBorder="0" applyAlignment="0" applyProtection="0">
      <alignment vertical="center"/>
    </xf>
    <xf numFmtId="0" fontId="19" fillId="34" borderId="1" applyNumberFormat="0" applyBorder="0" applyAlignment="0" applyProtection="0">
      <alignment vertical="center"/>
    </xf>
    <xf numFmtId="0" fontId="19" fillId="12" borderId="1" applyNumberFormat="0" applyBorder="0" applyAlignment="0" applyProtection="0">
      <alignment vertical="center"/>
    </xf>
    <xf numFmtId="0" fontId="19" fillId="12" borderId="1" applyNumberFormat="0" applyBorder="0" applyAlignment="0" applyProtection="0">
      <alignment vertical="center"/>
    </xf>
    <xf numFmtId="0" fontId="19" fillId="12" borderId="1" applyNumberFormat="0" applyBorder="0" applyAlignment="0" applyProtection="0">
      <alignment vertical="center"/>
    </xf>
    <xf numFmtId="0" fontId="19" fillId="12" borderId="1" applyNumberFormat="0" applyBorder="0" applyAlignment="0" applyProtection="0">
      <alignment vertical="center"/>
    </xf>
    <xf numFmtId="0" fontId="19" fillId="15" borderId="1" applyNumberFormat="0" applyBorder="0" applyAlignment="0" applyProtection="0">
      <alignment vertical="center"/>
    </xf>
    <xf numFmtId="0" fontId="19" fillId="37" borderId="1" applyNumberFormat="0" applyBorder="0" applyAlignment="0" applyProtection="0">
      <alignment vertical="center"/>
    </xf>
    <xf numFmtId="0" fontId="19" fillId="37" borderId="1" applyNumberFormat="0" applyBorder="0" applyAlignment="0" applyProtection="0">
      <alignment vertical="center"/>
    </xf>
    <xf numFmtId="0" fontId="19" fillId="37" borderId="1" applyNumberFormat="0" applyBorder="0" applyAlignment="0" applyProtection="0">
      <alignment vertical="center"/>
    </xf>
    <xf numFmtId="0" fontId="19" fillId="15" borderId="1" applyNumberFormat="0" applyBorder="0" applyAlignment="0" applyProtection="0">
      <alignment vertical="center"/>
    </xf>
    <xf numFmtId="0" fontId="19" fillId="15" borderId="1" applyNumberFormat="0" applyBorder="0" applyAlignment="0" applyProtection="0">
      <alignment vertical="center"/>
    </xf>
    <xf numFmtId="0" fontId="19" fillId="15" borderId="1" applyNumberFormat="0" applyBorder="0" applyAlignment="0" applyProtection="0">
      <alignment vertical="center"/>
    </xf>
    <xf numFmtId="0" fontId="19" fillId="15" borderId="1" applyNumberFormat="0" applyBorder="0" applyAlignment="0" applyProtection="0">
      <alignment vertical="center"/>
    </xf>
    <xf numFmtId="0" fontId="19" fillId="16" borderId="1" applyNumberFormat="0" applyBorder="0" applyAlignment="0" applyProtection="0">
      <alignment vertical="center"/>
    </xf>
    <xf numFmtId="0" fontId="19" fillId="38" borderId="1" applyNumberFormat="0" applyBorder="0" applyAlignment="0" applyProtection="0">
      <alignment vertical="center"/>
    </xf>
    <xf numFmtId="0" fontId="19" fillId="38" borderId="1" applyNumberFormat="0" applyBorder="0" applyAlignment="0" applyProtection="0">
      <alignment vertical="center"/>
    </xf>
    <xf numFmtId="0" fontId="19" fillId="38" borderId="1" applyNumberFormat="0" applyBorder="0" applyAlignment="0" applyProtection="0">
      <alignment vertical="center"/>
    </xf>
    <xf numFmtId="0" fontId="19" fillId="16" borderId="1" applyNumberFormat="0" applyBorder="0" applyAlignment="0" applyProtection="0">
      <alignment vertical="center"/>
    </xf>
    <xf numFmtId="0" fontId="19" fillId="16" borderId="1" applyNumberFormat="0" applyBorder="0" applyAlignment="0" applyProtection="0">
      <alignment vertical="center"/>
    </xf>
    <xf numFmtId="0" fontId="19" fillId="16" borderId="1" applyNumberFormat="0" applyBorder="0" applyAlignment="0" applyProtection="0">
      <alignment vertical="center"/>
    </xf>
    <xf numFmtId="0" fontId="19" fillId="16" borderId="1" applyNumberFormat="0" applyBorder="0" applyAlignment="0" applyProtection="0">
      <alignment vertical="center"/>
    </xf>
    <xf numFmtId="0" fontId="19" fillId="17" borderId="1" applyNumberFormat="0" applyBorder="0" applyAlignment="0" applyProtection="0">
      <alignment vertical="center"/>
    </xf>
    <xf numFmtId="0" fontId="19" fillId="39" borderId="1" applyNumberFormat="0" applyBorder="0" applyAlignment="0" applyProtection="0">
      <alignment vertical="center"/>
    </xf>
    <xf numFmtId="0" fontId="19" fillId="39" borderId="1" applyNumberFormat="0" applyBorder="0" applyAlignment="0" applyProtection="0">
      <alignment vertical="center"/>
    </xf>
    <xf numFmtId="0" fontId="19" fillId="39" borderId="1" applyNumberFormat="0" applyBorder="0" applyAlignment="0" applyProtection="0">
      <alignment vertical="center"/>
    </xf>
    <xf numFmtId="0" fontId="19" fillId="17" borderId="1" applyNumberFormat="0" applyBorder="0" applyAlignment="0" applyProtection="0">
      <alignment vertical="center"/>
    </xf>
    <xf numFmtId="0" fontId="19" fillId="17" borderId="1" applyNumberFormat="0" applyBorder="0" applyAlignment="0" applyProtection="0">
      <alignment vertical="center"/>
    </xf>
    <xf numFmtId="0" fontId="19" fillId="17" borderId="1" applyNumberFormat="0" applyBorder="0" applyAlignment="0" applyProtection="0">
      <alignment vertical="center"/>
    </xf>
    <xf numFmtId="0" fontId="19" fillId="17" borderId="1" applyNumberFormat="0" applyBorder="0" applyAlignment="0" applyProtection="0">
      <alignment vertical="center"/>
    </xf>
    <xf numFmtId="0" fontId="19" fillId="14" borderId="1" applyNumberFormat="0" applyBorder="0" applyAlignment="0" applyProtection="0">
      <alignment vertical="center"/>
    </xf>
    <xf numFmtId="0" fontId="19" fillId="14" borderId="1" applyNumberFormat="0" applyBorder="0" applyAlignment="0" applyProtection="0">
      <alignment vertical="center"/>
    </xf>
    <xf numFmtId="0" fontId="19" fillId="14" borderId="1" applyNumberFormat="0" applyBorder="0" applyAlignment="0" applyProtection="0">
      <alignment vertical="center"/>
    </xf>
    <xf numFmtId="0" fontId="19" fillId="14" borderId="1" applyNumberFormat="0" applyBorder="0" applyAlignment="0" applyProtection="0">
      <alignment vertical="center"/>
    </xf>
    <xf numFmtId="0" fontId="19" fillId="14" borderId="1" applyNumberFormat="0" applyBorder="0" applyAlignment="0" applyProtection="0">
      <alignment vertical="center"/>
    </xf>
    <xf numFmtId="0" fontId="19" fillId="36" borderId="1" applyNumberFormat="0" applyBorder="0" applyAlignment="0" applyProtection="0">
      <alignment vertical="center"/>
    </xf>
    <xf numFmtId="0" fontId="19" fillId="36" borderId="1" applyNumberFormat="0" applyBorder="0" applyAlignment="0" applyProtection="0">
      <alignment vertical="center"/>
    </xf>
    <xf numFmtId="0" fontId="19" fillId="36" borderId="1" applyNumberFormat="0" applyBorder="0" applyAlignment="0" applyProtection="0">
      <alignment vertical="center"/>
    </xf>
    <xf numFmtId="0" fontId="19" fillId="10" borderId="1" applyNumberFormat="0" applyBorder="0" applyAlignment="0" applyProtection="0">
      <alignment vertical="center"/>
    </xf>
    <xf numFmtId="0" fontId="19" fillId="11" borderId="1" applyNumberFormat="0" applyBorder="0" applyAlignment="0" applyProtection="0">
      <alignment vertical="center"/>
    </xf>
    <xf numFmtId="0" fontId="19" fillId="11" borderId="1" applyNumberFormat="0" applyBorder="0" applyAlignment="0" applyProtection="0">
      <alignment vertical="center"/>
    </xf>
    <xf numFmtId="0" fontId="19" fillId="11" borderId="1" applyNumberFormat="0" applyBorder="0" applyAlignment="0" applyProtection="0">
      <alignment vertical="center"/>
    </xf>
    <xf numFmtId="0" fontId="19" fillId="11" borderId="1" applyNumberFormat="0" applyBorder="0" applyAlignment="0" applyProtection="0">
      <alignment vertical="center"/>
    </xf>
    <xf numFmtId="0" fontId="19" fillId="11" borderId="1" applyNumberFormat="0" applyBorder="0" applyAlignment="0" applyProtection="0">
      <alignment vertical="center"/>
    </xf>
    <xf numFmtId="0" fontId="19" fillId="33" borderId="1" applyNumberFormat="0" applyBorder="0" applyAlignment="0" applyProtection="0">
      <alignment vertical="center"/>
    </xf>
    <xf numFmtId="0" fontId="19" fillId="33" borderId="1" applyNumberFormat="0" applyBorder="0" applyAlignment="0" applyProtection="0">
      <alignment vertical="center"/>
    </xf>
    <xf numFmtId="0" fontId="19" fillId="33" borderId="1" applyNumberFormat="0" applyBorder="0" applyAlignment="0" applyProtection="0">
      <alignment vertical="center"/>
    </xf>
    <xf numFmtId="0" fontId="19" fillId="9" borderId="1" applyNumberFormat="0" applyBorder="0" applyAlignment="0" applyProtection="0">
      <alignment vertical="center"/>
    </xf>
    <xf numFmtId="0" fontId="19" fillId="12" borderId="1" applyNumberFormat="0" applyBorder="0" applyAlignment="0" applyProtection="0">
      <alignment vertical="center"/>
    </xf>
    <xf numFmtId="0" fontId="19" fillId="12" borderId="1" applyNumberFormat="0" applyBorder="0" applyAlignment="0" applyProtection="0">
      <alignment vertical="center"/>
    </xf>
    <xf numFmtId="0" fontId="19" fillId="12" borderId="1" applyNumberFormat="0" applyBorder="0" applyAlignment="0" applyProtection="0">
      <alignment vertical="center"/>
    </xf>
    <xf numFmtId="0" fontId="19" fillId="12" borderId="1" applyNumberFormat="0" applyBorder="0" applyAlignment="0" applyProtection="0">
      <alignment vertical="center"/>
    </xf>
    <xf numFmtId="0" fontId="19" fillId="12" borderId="1" applyNumberFormat="0" applyBorder="0" applyAlignment="0" applyProtection="0">
      <alignment vertical="center"/>
    </xf>
    <xf numFmtId="0" fontId="19" fillId="34" borderId="1" applyNumberFormat="0" applyBorder="0" applyAlignment="0" applyProtection="0">
      <alignment vertical="center"/>
    </xf>
    <xf numFmtId="0" fontId="19" fillId="34" borderId="1" applyNumberFormat="0" applyBorder="0" applyAlignment="0" applyProtection="0">
      <alignment vertical="center"/>
    </xf>
    <xf numFmtId="0" fontId="19" fillId="34" borderId="1" applyNumberFormat="0" applyBorder="0" applyAlignment="0" applyProtection="0">
      <alignment vertical="center"/>
    </xf>
    <xf numFmtId="0" fontId="19" fillId="18" borderId="1" applyNumberFormat="0" applyBorder="0" applyAlignment="0" applyProtection="0">
      <alignment vertical="center"/>
    </xf>
    <xf numFmtId="0" fontId="19" fillId="15" borderId="1" applyNumberFormat="0" applyBorder="0" applyAlignment="0" applyProtection="0">
      <alignment vertical="center"/>
    </xf>
    <xf numFmtId="0" fontId="19" fillId="15" borderId="1" applyNumberFormat="0" applyBorder="0" applyAlignment="0" applyProtection="0">
      <alignment vertical="center"/>
    </xf>
    <xf numFmtId="0" fontId="19" fillId="15" borderId="1" applyNumberFormat="0" applyBorder="0" applyAlignment="0" applyProtection="0">
      <alignment vertical="center"/>
    </xf>
    <xf numFmtId="0" fontId="19" fillId="15" borderId="1" applyNumberFormat="0" applyBorder="0" applyAlignment="0" applyProtection="0">
      <alignment vertical="center"/>
    </xf>
    <xf numFmtId="0" fontId="19" fillId="15" borderId="1" applyNumberFormat="0" applyBorder="0" applyAlignment="0" applyProtection="0">
      <alignment vertical="center"/>
    </xf>
    <xf numFmtId="0" fontId="19" fillId="37" borderId="1" applyNumberFormat="0" applyBorder="0" applyAlignment="0" applyProtection="0">
      <alignment vertical="center"/>
    </xf>
    <xf numFmtId="0" fontId="19" fillId="37" borderId="1" applyNumberFormat="0" applyBorder="0" applyAlignment="0" applyProtection="0">
      <alignment vertical="center"/>
    </xf>
    <xf numFmtId="0" fontId="19" fillId="37" borderId="1" applyNumberFormat="0" applyBorder="0" applyAlignment="0" applyProtection="0">
      <alignment vertical="center"/>
    </xf>
    <xf numFmtId="0" fontId="19" fillId="24" borderId="1" applyNumberFormat="0" applyBorder="0" applyAlignment="0" applyProtection="0">
      <alignment vertical="center"/>
    </xf>
    <xf numFmtId="0" fontId="19" fillId="16" borderId="1" applyNumberFormat="0" applyBorder="0" applyAlignment="0" applyProtection="0">
      <alignment vertical="center"/>
    </xf>
    <xf numFmtId="0" fontId="19" fillId="16" borderId="1" applyNumberFormat="0" applyBorder="0" applyAlignment="0" applyProtection="0">
      <alignment vertical="center"/>
    </xf>
    <xf numFmtId="0" fontId="19" fillId="16" borderId="1" applyNumberFormat="0" applyBorder="0" applyAlignment="0" applyProtection="0">
      <alignment vertical="center"/>
    </xf>
    <xf numFmtId="0" fontId="19" fillId="16" borderId="1" applyNumberFormat="0" applyBorder="0" applyAlignment="0" applyProtection="0">
      <alignment vertical="center"/>
    </xf>
    <xf numFmtId="0" fontId="19" fillId="16" borderId="1" applyNumberFormat="0" applyBorder="0" applyAlignment="0" applyProtection="0">
      <alignment vertical="center"/>
    </xf>
    <xf numFmtId="0" fontId="19" fillId="38" borderId="1" applyNumberFormat="0" applyBorder="0" applyAlignment="0" applyProtection="0">
      <alignment vertical="center"/>
    </xf>
    <xf numFmtId="0" fontId="19" fillId="38" borderId="1" applyNumberFormat="0" applyBorder="0" applyAlignment="0" applyProtection="0">
      <alignment vertical="center"/>
    </xf>
    <xf numFmtId="0" fontId="19" fillId="38" borderId="1" applyNumberFormat="0" applyBorder="0" applyAlignment="0" applyProtection="0">
      <alignment vertical="center"/>
    </xf>
    <xf numFmtId="0" fontId="19" fillId="16" borderId="1" applyNumberFormat="0" applyBorder="0" applyAlignment="0" applyProtection="0">
      <alignment vertical="center"/>
    </xf>
    <xf numFmtId="0" fontId="19" fillId="17" borderId="1" applyNumberFormat="0" applyBorder="0" applyAlignment="0" applyProtection="0">
      <alignment vertical="center"/>
    </xf>
    <xf numFmtId="0" fontId="19" fillId="17" borderId="1" applyNumberFormat="0" applyBorder="0" applyAlignment="0" applyProtection="0">
      <alignment vertical="center"/>
    </xf>
    <xf numFmtId="0" fontId="19" fillId="17" borderId="1" applyNumberFormat="0" applyBorder="0" applyAlignment="0" applyProtection="0">
      <alignment vertical="center"/>
    </xf>
    <xf numFmtId="0" fontId="19" fillId="17" borderId="1" applyNumberFormat="0" applyBorder="0" applyAlignment="0" applyProtection="0">
      <alignment vertical="center"/>
    </xf>
    <xf numFmtId="0" fontId="19" fillId="17" borderId="1" applyNumberFormat="0" applyBorder="0" applyAlignment="0" applyProtection="0">
      <alignment vertical="center"/>
    </xf>
    <xf numFmtId="0" fontId="19" fillId="39" borderId="1" applyNumberFormat="0" applyBorder="0" applyAlignment="0" applyProtection="0">
      <alignment vertical="center"/>
    </xf>
    <xf numFmtId="0" fontId="19" fillId="39" borderId="1" applyNumberFormat="0" applyBorder="0" applyAlignment="0" applyProtection="0">
      <alignment vertical="center"/>
    </xf>
    <xf numFmtId="0" fontId="19" fillId="39" borderId="1" applyNumberFormat="0" applyBorder="0" applyAlignment="0" applyProtection="0">
      <alignment vertical="center"/>
    </xf>
    <xf numFmtId="0" fontId="19" fillId="22" borderId="1" applyNumberFormat="0" applyBorder="0" applyAlignment="0" applyProtection="0">
      <alignment vertical="center"/>
    </xf>
    <xf numFmtId="0" fontId="19" fillId="20" borderId="1" applyNumberFormat="0" applyBorder="0" applyAlignment="0" applyProtection="0">
      <alignment vertical="center"/>
    </xf>
    <xf numFmtId="0" fontId="19" fillId="40" borderId="1" applyNumberFormat="0" applyBorder="0" applyAlignment="0" applyProtection="0">
      <alignment vertical="center"/>
    </xf>
    <xf numFmtId="0" fontId="19" fillId="40" borderId="1" applyNumberFormat="0" applyBorder="0" applyAlignment="0" applyProtection="0">
      <alignment vertical="center"/>
    </xf>
    <xf numFmtId="0" fontId="19" fillId="40" borderId="1" applyNumberFormat="0" applyBorder="0" applyAlignment="0" applyProtection="0">
      <alignment vertical="center"/>
    </xf>
    <xf numFmtId="0" fontId="19" fillId="21" borderId="1" applyNumberFormat="0" applyBorder="0" applyAlignment="0" applyProtection="0">
      <alignment vertical="center"/>
    </xf>
    <xf numFmtId="0" fontId="19" fillId="41" borderId="1" applyNumberFormat="0" applyBorder="0" applyAlignment="0" applyProtection="0">
      <alignment vertical="center"/>
    </xf>
    <xf numFmtId="0" fontId="19" fillId="41" borderId="1" applyNumberFormat="0" applyBorder="0" applyAlignment="0" applyProtection="0">
      <alignment vertical="center"/>
    </xf>
    <xf numFmtId="0" fontId="19" fillId="41" borderId="1" applyNumberFormat="0" applyBorder="0" applyAlignment="0" applyProtection="0">
      <alignment vertical="center"/>
    </xf>
    <xf numFmtId="0" fontId="19" fillId="22" borderId="1" applyNumberFormat="0" applyBorder="0" applyAlignment="0" applyProtection="0">
      <alignment vertical="center"/>
    </xf>
    <xf numFmtId="0" fontId="19" fillId="42" borderId="1" applyNumberFormat="0" applyBorder="0" applyAlignment="0" applyProtection="0">
      <alignment vertical="center"/>
    </xf>
    <xf numFmtId="0" fontId="19" fillId="42" borderId="1" applyNumberFormat="0" applyBorder="0" applyAlignment="0" applyProtection="0">
      <alignment vertical="center"/>
    </xf>
    <xf numFmtId="0" fontId="19" fillId="42" borderId="1" applyNumberFormat="0" applyBorder="0" applyAlignment="0" applyProtection="0">
      <alignment vertical="center"/>
    </xf>
    <xf numFmtId="0" fontId="19" fillId="15" borderId="1" applyNumberFormat="0" applyBorder="0" applyAlignment="0" applyProtection="0">
      <alignment vertical="center"/>
    </xf>
    <xf numFmtId="0" fontId="19" fillId="37" borderId="1" applyNumberFormat="0" applyBorder="0" applyAlignment="0" applyProtection="0">
      <alignment vertical="center"/>
    </xf>
    <xf numFmtId="0" fontId="19" fillId="37" borderId="1" applyNumberFormat="0" applyBorder="0" applyAlignment="0" applyProtection="0">
      <alignment vertical="center"/>
    </xf>
    <xf numFmtId="0" fontId="19" fillId="37" borderId="1" applyNumberFormat="0" applyBorder="0" applyAlignment="0" applyProtection="0">
      <alignment vertical="center"/>
    </xf>
    <xf numFmtId="0" fontId="19" fillId="16" borderId="1" applyNumberFormat="0" applyBorder="0" applyAlignment="0" applyProtection="0">
      <alignment vertical="center"/>
    </xf>
    <xf numFmtId="0" fontId="19" fillId="38" borderId="1" applyNumberFormat="0" applyBorder="0" applyAlignment="0" applyProtection="0">
      <alignment vertical="center"/>
    </xf>
    <xf numFmtId="0" fontId="19" fillId="38" borderId="1" applyNumberFormat="0" applyBorder="0" applyAlignment="0" applyProtection="0">
      <alignment vertical="center"/>
    </xf>
    <xf numFmtId="0" fontId="19" fillId="38" borderId="1" applyNumberFormat="0" applyBorder="0" applyAlignment="0" applyProtection="0">
      <alignment vertical="center"/>
    </xf>
    <xf numFmtId="0" fontId="19" fillId="23" borderId="1" applyNumberFormat="0" applyBorder="0" applyAlignment="0" applyProtection="0">
      <alignment vertical="center"/>
    </xf>
    <xf numFmtId="0" fontId="19" fillId="43" borderId="1" applyNumberFormat="0" applyBorder="0" applyAlignment="0" applyProtection="0">
      <alignment vertical="center"/>
    </xf>
    <xf numFmtId="0" fontId="19" fillId="43" borderId="1" applyNumberFormat="0" applyBorder="0" applyAlignment="0" applyProtection="0">
      <alignment vertical="center"/>
    </xf>
    <xf numFmtId="0" fontId="19" fillId="43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31" fillId="18" borderId="19" applyNumberFormat="0" applyAlignment="0" applyProtection="0">
      <alignment vertical="center"/>
    </xf>
    <xf numFmtId="0" fontId="31" fillId="44" borderId="19" applyNumberFormat="0" applyAlignment="0" applyProtection="0">
      <alignment vertical="center"/>
    </xf>
    <xf numFmtId="0" fontId="31" fillId="44" borderId="19" applyNumberFormat="0" applyAlignment="0" applyProtection="0">
      <alignment vertical="center"/>
    </xf>
    <xf numFmtId="0" fontId="31" fillId="44" borderId="19" applyNumberFormat="0" applyAlignment="0" applyProtection="0">
      <alignment vertical="center"/>
    </xf>
    <xf numFmtId="0" fontId="25" fillId="19" borderId="16" applyNumberFormat="0" applyAlignment="0" applyProtection="0">
      <alignment vertical="center"/>
    </xf>
    <xf numFmtId="0" fontId="25" fillId="45" borderId="16" applyNumberFormat="0" applyAlignment="0" applyProtection="0">
      <alignment vertical="center"/>
    </xf>
    <xf numFmtId="0" fontId="25" fillId="45" borderId="16" applyNumberFormat="0" applyAlignment="0" applyProtection="0">
      <alignment vertical="center"/>
    </xf>
    <xf numFmtId="0" fontId="25" fillId="45" borderId="16" applyNumberFormat="0" applyAlignment="0" applyProtection="0">
      <alignment vertical="center"/>
    </xf>
    <xf numFmtId="0" fontId="29" fillId="0" borderId="1" applyNumberFormat="0" applyFill="0" applyBorder="0" applyAlignment="0" applyProtection="0">
      <alignment vertical="center"/>
    </xf>
    <xf numFmtId="0" fontId="29" fillId="0" borderId="1" applyNumberFormat="0" applyFill="0" applyBorder="0" applyAlignment="0" applyProtection="0">
      <alignment vertical="center"/>
    </xf>
    <xf numFmtId="0" fontId="29" fillId="0" borderId="1" applyNumberFormat="0" applyFill="0" applyBorder="0" applyAlignment="0" applyProtection="0">
      <alignment vertical="center"/>
    </xf>
    <xf numFmtId="0" fontId="29" fillId="0" borderId="1" applyNumberFormat="0" applyFill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4" fillId="0" borderId="1" applyNumberFormat="0" applyFill="0" applyBorder="0" applyAlignment="0" applyProtection="0">
      <alignment vertical="center"/>
    </xf>
    <xf numFmtId="0" fontId="24" fillId="0" borderId="1" applyNumberFormat="0" applyFill="0" applyBorder="0" applyAlignment="0" applyProtection="0">
      <alignment vertical="center"/>
    </xf>
    <xf numFmtId="0" fontId="24" fillId="0" borderId="1" applyNumberFormat="0" applyFill="0" applyBorder="0" applyAlignment="0" applyProtection="0">
      <alignment vertical="center"/>
    </xf>
    <xf numFmtId="0" fontId="24" fillId="0" borderId="1" applyNumberFormat="0" applyFill="0" applyBorder="0" applyAlignment="0" applyProtection="0">
      <alignment vertical="center"/>
    </xf>
    <xf numFmtId="0" fontId="32" fillId="9" borderId="19" applyNumberFormat="0" applyAlignment="0" applyProtection="0">
      <alignment vertical="center"/>
    </xf>
    <xf numFmtId="0" fontId="32" fillId="31" borderId="19" applyNumberFormat="0" applyAlignment="0" applyProtection="0">
      <alignment vertical="center"/>
    </xf>
    <xf numFmtId="0" fontId="32" fillId="31" borderId="19" applyNumberFormat="0" applyAlignment="0" applyProtection="0">
      <alignment vertical="center"/>
    </xf>
    <xf numFmtId="0" fontId="32" fillId="31" borderId="19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1" fillId="24" borderId="1" applyNumberFormat="0" applyBorder="0" applyAlignment="0" applyProtection="0">
      <alignment vertical="center"/>
    </xf>
    <xf numFmtId="0" fontId="21" fillId="46" borderId="1" applyNumberFormat="0" applyBorder="0" applyAlignment="0" applyProtection="0">
      <alignment vertical="center"/>
    </xf>
    <xf numFmtId="0" fontId="21" fillId="46" borderId="1" applyNumberFormat="0" applyBorder="0" applyAlignment="0" applyProtection="0">
      <alignment vertical="center"/>
    </xf>
    <xf numFmtId="0" fontId="21" fillId="46" borderId="1" applyNumberFormat="0" applyBorder="0" applyAlignment="0" applyProtection="0">
      <alignment vertical="center"/>
    </xf>
    <xf numFmtId="37" fontId="36" fillId="0" borderId="1"/>
    <xf numFmtId="0" fontId="37" fillId="0" borderId="1"/>
    <xf numFmtId="0" fontId="17" fillId="25" borderId="21" applyNumberFormat="0" applyFont="0" applyAlignment="0" applyProtection="0">
      <alignment vertical="center"/>
    </xf>
    <xf numFmtId="0" fontId="17" fillId="47" borderId="21" applyNumberFormat="0" applyFont="0" applyAlignment="0" applyProtection="0">
      <alignment vertical="center"/>
    </xf>
    <xf numFmtId="0" fontId="17" fillId="47" borderId="21" applyNumberFormat="0" applyFont="0" applyAlignment="0" applyProtection="0">
      <alignment vertical="center"/>
    </xf>
    <xf numFmtId="0" fontId="17" fillId="47" borderId="21" applyNumberFormat="0" applyFont="0" applyAlignment="0" applyProtection="0">
      <alignment vertical="center"/>
    </xf>
    <xf numFmtId="0" fontId="17" fillId="47" borderId="21" applyNumberFormat="0" applyFont="0" applyAlignment="0" applyProtection="0">
      <alignment vertical="center"/>
    </xf>
    <xf numFmtId="0" fontId="17" fillId="47" borderId="21" applyNumberFormat="0" applyFont="0" applyAlignment="0" applyProtection="0">
      <alignment vertical="center"/>
    </xf>
    <xf numFmtId="0" fontId="17" fillId="47" borderId="21" applyNumberFormat="0" applyFont="0" applyAlignment="0" applyProtection="0">
      <alignment vertical="center"/>
    </xf>
    <xf numFmtId="0" fontId="17" fillId="47" borderId="21" applyNumberFormat="0" applyFont="0" applyAlignment="0" applyProtection="0">
      <alignment vertical="center"/>
    </xf>
    <xf numFmtId="0" fontId="26" fillId="18" borderId="20" applyNumberFormat="0" applyAlignment="0" applyProtection="0">
      <alignment vertical="center"/>
    </xf>
    <xf numFmtId="0" fontId="26" fillId="44" borderId="20" applyNumberFormat="0" applyAlignment="0" applyProtection="0">
      <alignment vertical="center"/>
    </xf>
    <xf numFmtId="0" fontId="26" fillId="44" borderId="20" applyNumberFormat="0" applyAlignment="0" applyProtection="0">
      <alignment vertical="center"/>
    </xf>
    <xf numFmtId="0" fontId="26" fillId="44" borderId="20" applyNumberFormat="0" applyAlignment="0" applyProtection="0">
      <alignment vertical="center"/>
    </xf>
    <xf numFmtId="0" fontId="23" fillId="0" borderId="1" applyNumberFormat="0" applyFill="0" applyBorder="0" applyAlignment="0" applyProtection="0">
      <alignment vertical="center"/>
    </xf>
    <xf numFmtId="0" fontId="23" fillId="0" borderId="1" applyNumberFormat="0" applyFill="0" applyBorder="0" applyAlignment="0" applyProtection="0">
      <alignment vertical="center"/>
    </xf>
    <xf numFmtId="0" fontId="23" fillId="0" borderId="1" applyNumberFormat="0" applyFill="0" applyBorder="0" applyAlignment="0" applyProtection="0">
      <alignment vertical="center"/>
    </xf>
    <xf numFmtId="0" fontId="23" fillId="0" borderId="1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8" fillId="0" borderId="1" applyNumberFormat="0" applyFill="0" applyBorder="0" applyAlignment="0" applyProtection="0">
      <alignment vertical="center"/>
    </xf>
    <xf numFmtId="0" fontId="18" fillId="0" borderId="1" applyNumberFormat="0" applyFill="0" applyBorder="0" applyAlignment="0" applyProtection="0">
      <alignment vertical="center"/>
    </xf>
    <xf numFmtId="0" fontId="18" fillId="0" borderId="1" applyNumberFormat="0" applyFill="0" applyBorder="0" applyAlignment="0" applyProtection="0">
      <alignment vertical="center"/>
    </xf>
    <xf numFmtId="0" fontId="18" fillId="0" borderId="1" applyNumberFormat="0" applyFill="0" applyBorder="0" applyAlignment="0" applyProtection="0">
      <alignment vertical="center"/>
    </xf>
    <xf numFmtId="0" fontId="18" fillId="0" borderId="1" applyNumberFormat="0" applyFill="0" applyBorder="0" applyAlignment="0" applyProtection="0">
      <alignment vertical="center"/>
    </xf>
    <xf numFmtId="0" fontId="18" fillId="0" borderId="1" applyNumberFormat="0" applyFill="0" applyBorder="0" applyAlignment="0" applyProtection="0">
      <alignment vertical="center"/>
    </xf>
    <xf numFmtId="0" fontId="18" fillId="0" borderId="1" applyNumberFormat="0" applyFill="0" applyBorder="0" applyAlignment="0" applyProtection="0">
      <alignment vertical="center"/>
    </xf>
    <xf numFmtId="0" fontId="18" fillId="0" borderId="1" applyNumberFormat="0" applyFill="0" applyBorder="0" applyAlignment="0" applyProtection="0">
      <alignment vertical="center"/>
    </xf>
    <xf numFmtId="9" fontId="8" fillId="0" borderId="1" applyFont="0" applyFill="0" applyBorder="0" applyAlignment="0" applyProtection="0">
      <alignment vertical="center"/>
    </xf>
    <xf numFmtId="9" fontId="8" fillId="0" borderId="1" applyFont="0" applyFill="0" applyBorder="0" applyAlignment="0" applyProtection="0">
      <alignment vertical="center"/>
    </xf>
    <xf numFmtId="9" fontId="8" fillId="0" borderId="1" applyFont="0" applyFill="0" applyBorder="0" applyAlignment="0" applyProtection="0">
      <alignment vertical="center"/>
    </xf>
    <xf numFmtId="9" fontId="8" fillId="0" borderId="1" applyFont="0" applyFill="0" applyBorder="0" applyAlignment="0" applyProtection="0">
      <alignment vertical="center"/>
    </xf>
    <xf numFmtId="9" fontId="8" fillId="0" borderId="1" applyFont="0" applyFill="0" applyBorder="0" applyAlignment="0" applyProtection="0">
      <alignment vertical="center"/>
    </xf>
    <xf numFmtId="9" fontId="8" fillId="0" borderId="1" applyFont="0" applyFill="0" applyBorder="0" applyAlignment="0" applyProtection="0">
      <alignment vertical="center"/>
    </xf>
    <xf numFmtId="9" fontId="8" fillId="0" borderId="1" applyFont="0" applyFill="0" applyBorder="0" applyAlignment="0" applyProtection="0">
      <alignment vertical="center"/>
    </xf>
    <xf numFmtId="9" fontId="8" fillId="0" borderId="1" applyFont="0" applyFill="0" applyBorder="0" applyAlignment="0" applyProtection="0">
      <alignment vertical="center"/>
    </xf>
    <xf numFmtId="9" fontId="8" fillId="0" borderId="1" applyFont="0" applyFill="0" applyBorder="0" applyAlignment="0" applyProtection="0">
      <alignment vertical="center"/>
    </xf>
    <xf numFmtId="9" fontId="8" fillId="0" borderId="1" applyFont="0" applyFill="0" applyBorder="0" applyAlignment="0" applyProtection="0">
      <alignment vertical="center"/>
    </xf>
    <xf numFmtId="9" fontId="8" fillId="0" borderId="1" applyFont="0" applyFill="0" applyBorder="0" applyAlignment="0" applyProtection="0">
      <alignment vertical="center"/>
    </xf>
    <xf numFmtId="9" fontId="8" fillId="0" borderId="1" applyFont="0" applyFill="0" applyBorder="0" applyAlignment="0" applyProtection="0">
      <alignment vertical="center"/>
    </xf>
    <xf numFmtId="9" fontId="8" fillId="0" borderId="1" applyFont="0" applyFill="0" applyBorder="0" applyAlignment="0" applyProtection="0">
      <alignment vertical="center"/>
    </xf>
    <xf numFmtId="9" fontId="8" fillId="0" borderId="1" applyFont="0" applyFill="0" applyBorder="0" applyAlignment="0" applyProtection="0">
      <alignment vertical="center"/>
    </xf>
    <xf numFmtId="9" fontId="8" fillId="0" borderId="1" applyFont="0" applyFill="0" applyBorder="0" applyAlignment="0" applyProtection="0">
      <alignment vertical="center"/>
    </xf>
    <xf numFmtId="9" fontId="8" fillId="0" borderId="1" applyFont="0" applyFill="0" applyBorder="0" applyAlignment="0" applyProtection="0">
      <alignment vertical="center"/>
    </xf>
    <xf numFmtId="9" fontId="8" fillId="0" borderId="1" applyFont="0" applyFill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4" fillId="0" borderId="1" applyNumberFormat="0" applyFill="0" applyBorder="0" applyAlignment="0" applyProtection="0">
      <alignment vertical="center"/>
    </xf>
    <xf numFmtId="0" fontId="24" fillId="0" borderId="1" applyNumberFormat="0" applyFill="0" applyBorder="0" applyAlignment="0" applyProtection="0">
      <alignment vertical="center"/>
    </xf>
    <xf numFmtId="0" fontId="24" fillId="0" borderId="1" applyNumberFormat="0" applyFill="0" applyBorder="0" applyAlignment="0" applyProtection="0">
      <alignment vertical="center"/>
    </xf>
    <xf numFmtId="0" fontId="24" fillId="0" borderId="1" applyNumberFormat="0" applyFill="0" applyBorder="0" applyAlignment="0" applyProtection="0">
      <alignment vertical="center"/>
    </xf>
    <xf numFmtId="0" fontId="24" fillId="0" borderId="1" applyNumberFormat="0" applyFill="0" applyBorder="0" applyAlignment="0" applyProtection="0">
      <alignment vertical="center"/>
    </xf>
    <xf numFmtId="0" fontId="24" fillId="0" borderId="1" applyNumberFormat="0" applyFill="0" applyBorder="0" applyAlignment="0" applyProtection="0">
      <alignment vertical="center"/>
    </xf>
    <xf numFmtId="0" fontId="24" fillId="0" borderId="1" applyNumberFormat="0" applyFill="0" applyBorder="0" applyAlignment="0" applyProtection="0">
      <alignment vertical="center"/>
    </xf>
    <xf numFmtId="0" fontId="24" fillId="0" borderId="1" applyNumberFormat="0" applyFill="0" applyBorder="0" applyAlignment="0" applyProtection="0">
      <alignment vertical="center"/>
    </xf>
    <xf numFmtId="0" fontId="23" fillId="0" borderId="1" applyNumberFormat="0" applyFill="0" applyBorder="0" applyAlignment="0" applyProtection="0">
      <alignment vertical="center"/>
    </xf>
    <xf numFmtId="0" fontId="23" fillId="0" borderId="1" applyNumberFormat="0" applyFill="0" applyBorder="0" applyAlignment="0" applyProtection="0">
      <alignment vertical="center"/>
    </xf>
    <xf numFmtId="0" fontId="23" fillId="0" borderId="1" applyNumberFormat="0" applyFill="0" applyBorder="0" applyAlignment="0" applyProtection="0">
      <alignment vertical="center"/>
    </xf>
    <xf numFmtId="0" fontId="23" fillId="0" borderId="1" applyNumberFormat="0" applyFill="0" applyBorder="0" applyAlignment="0" applyProtection="0">
      <alignment vertical="center"/>
    </xf>
    <xf numFmtId="0" fontId="23" fillId="0" borderId="1" applyNumberFormat="0" applyFill="0" applyBorder="0" applyAlignment="0" applyProtection="0">
      <alignment vertical="center"/>
    </xf>
    <xf numFmtId="0" fontId="23" fillId="0" borderId="1" applyNumberFormat="0" applyFill="0" applyBorder="0" applyAlignment="0" applyProtection="0">
      <alignment vertical="center"/>
    </xf>
    <xf numFmtId="0" fontId="23" fillId="0" borderId="1" applyNumberFormat="0" applyFill="0" applyBorder="0" applyAlignment="0" applyProtection="0">
      <alignment vertical="center"/>
    </xf>
    <xf numFmtId="0" fontId="23" fillId="0" borderId="1" applyNumberFormat="0" applyFill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27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3" fillId="0" borderId="1"/>
    <xf numFmtId="0" fontId="3" fillId="0" borderId="1"/>
    <xf numFmtId="0" fontId="3" fillId="0" borderId="1"/>
    <xf numFmtId="0" fontId="3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7" fillId="0" borderId="1">
      <alignment vertical="center"/>
    </xf>
    <xf numFmtId="0" fontId="14" fillId="0" borderId="1">
      <alignment vertical="center"/>
    </xf>
    <xf numFmtId="0" fontId="14" fillId="0" borderId="1">
      <alignment vertical="center"/>
    </xf>
    <xf numFmtId="0" fontId="17" fillId="0" borderId="1">
      <alignment vertical="center"/>
    </xf>
    <xf numFmtId="0" fontId="8" fillId="0" borderId="1"/>
    <xf numFmtId="0" fontId="8" fillId="0" borderId="1"/>
    <xf numFmtId="0" fontId="8" fillId="0" borderId="1"/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/>
    <xf numFmtId="0" fontId="8" fillId="0" borderId="1"/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>
      <alignment vertical="center"/>
    </xf>
    <xf numFmtId="0" fontId="8" fillId="0" borderId="1"/>
    <xf numFmtId="0" fontId="8" fillId="0" borderId="1"/>
    <xf numFmtId="0" fontId="8" fillId="0" borderId="1">
      <alignment vertical="center"/>
    </xf>
    <xf numFmtId="0" fontId="8" fillId="0" borderId="1">
      <alignment vertical="center"/>
    </xf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/>
    <xf numFmtId="0" fontId="8" fillId="0" borderId="1"/>
    <xf numFmtId="0" fontId="8" fillId="0" borderId="1"/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/>
    <xf numFmtId="0" fontId="8" fillId="0" borderId="1">
      <alignment vertical="center"/>
    </xf>
    <xf numFmtId="0" fontId="8" fillId="0" borderId="1">
      <alignment vertical="center"/>
    </xf>
    <xf numFmtId="0" fontId="8" fillId="0" borderId="1"/>
    <xf numFmtId="0" fontId="8" fillId="0" borderId="1"/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/>
    <xf numFmtId="0" fontId="8" fillId="0" borderId="1"/>
    <xf numFmtId="0" fontId="8" fillId="0" borderId="1">
      <alignment vertical="center"/>
    </xf>
    <xf numFmtId="0" fontId="8" fillId="0" borderId="1">
      <alignment vertical="center"/>
    </xf>
    <xf numFmtId="0" fontId="8" fillId="0" borderId="1"/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/>
    <xf numFmtId="0" fontId="8" fillId="0" borderId="1"/>
    <xf numFmtId="0" fontId="8" fillId="0" borderId="1">
      <alignment vertical="center"/>
    </xf>
    <xf numFmtId="0" fontId="8" fillId="0" borderId="1">
      <alignment vertical="center"/>
    </xf>
    <xf numFmtId="0" fontId="8" fillId="0" borderId="1"/>
    <xf numFmtId="0" fontId="8" fillId="0" borderId="1">
      <alignment vertical="center"/>
    </xf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>
      <alignment vertical="center"/>
    </xf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>
      <alignment vertical="center"/>
    </xf>
    <xf numFmtId="0" fontId="17" fillId="0" borderId="1">
      <alignment vertical="center"/>
    </xf>
    <xf numFmtId="0" fontId="17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>
      <alignment vertical="center"/>
    </xf>
    <xf numFmtId="0" fontId="8" fillId="0" borderId="1"/>
    <xf numFmtId="0" fontId="8" fillId="0" borderId="1">
      <alignment vertical="center"/>
    </xf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>
      <alignment vertical="center"/>
    </xf>
    <xf numFmtId="0" fontId="8" fillId="0" borderId="1"/>
    <xf numFmtId="0" fontId="8" fillId="0" borderId="1"/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17" fillId="0" borderId="1">
      <alignment vertical="center"/>
    </xf>
    <xf numFmtId="0" fontId="17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17" fillId="0" borderId="1">
      <alignment vertical="center"/>
    </xf>
    <xf numFmtId="0" fontId="17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17" fillId="0" borderId="1">
      <alignment vertical="center"/>
    </xf>
    <xf numFmtId="0" fontId="17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17" fillId="0" borderId="1">
      <alignment vertical="center"/>
    </xf>
    <xf numFmtId="0" fontId="17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17" fillId="0" borderId="1">
      <alignment vertical="center"/>
    </xf>
    <xf numFmtId="0" fontId="17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17" fillId="0" borderId="1">
      <alignment vertical="center"/>
    </xf>
    <xf numFmtId="0" fontId="17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/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/>
    <xf numFmtId="0" fontId="8" fillId="0" borderId="1"/>
    <xf numFmtId="0" fontId="8" fillId="0" borderId="1"/>
    <xf numFmtId="0" fontId="8" fillId="0" borderId="1"/>
    <xf numFmtId="0" fontId="17" fillId="0" borderId="1">
      <alignment vertical="center"/>
    </xf>
    <xf numFmtId="0" fontId="14" fillId="0" borderId="1">
      <alignment vertical="center"/>
    </xf>
    <xf numFmtId="0" fontId="14" fillId="0" borderId="1">
      <alignment vertical="center"/>
    </xf>
    <xf numFmtId="0" fontId="17" fillId="0" borderId="1">
      <alignment vertical="center"/>
    </xf>
    <xf numFmtId="0" fontId="17" fillId="0" borderId="1">
      <alignment vertical="center"/>
    </xf>
    <xf numFmtId="0" fontId="14" fillId="0" borderId="1">
      <alignment vertical="center"/>
    </xf>
    <xf numFmtId="0" fontId="14" fillId="0" borderId="1">
      <alignment vertical="center"/>
    </xf>
    <xf numFmtId="0" fontId="17" fillId="0" borderId="1">
      <alignment vertical="center"/>
    </xf>
    <xf numFmtId="0" fontId="8" fillId="0" borderId="1">
      <alignment vertical="center"/>
    </xf>
    <xf numFmtId="0" fontId="8" fillId="0" borderId="1"/>
    <xf numFmtId="0" fontId="8" fillId="0" borderId="1"/>
    <xf numFmtId="0" fontId="8" fillId="0" borderId="1"/>
    <xf numFmtId="0" fontId="22" fillId="6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28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31" fillId="18" borderId="19" applyNumberFormat="0" applyAlignment="0" applyProtection="0">
      <alignment vertical="center"/>
    </xf>
    <xf numFmtId="0" fontId="31" fillId="44" borderId="19" applyNumberFormat="0" applyAlignment="0" applyProtection="0">
      <alignment vertical="center"/>
    </xf>
    <xf numFmtId="0" fontId="31" fillId="44" borderId="19" applyNumberFormat="0" applyAlignment="0" applyProtection="0">
      <alignment vertical="center"/>
    </xf>
    <xf numFmtId="0" fontId="31" fillId="44" borderId="19" applyNumberFormat="0" applyAlignment="0" applyProtection="0">
      <alignment vertical="center"/>
    </xf>
    <xf numFmtId="0" fontId="31" fillId="18" borderId="19" applyNumberFormat="0" applyAlignment="0" applyProtection="0">
      <alignment vertical="center"/>
    </xf>
    <xf numFmtId="0" fontId="31" fillId="18" borderId="19" applyNumberFormat="0" applyAlignment="0" applyProtection="0">
      <alignment vertical="center"/>
    </xf>
    <xf numFmtId="0" fontId="31" fillId="18" borderId="19" applyNumberFormat="0" applyAlignment="0" applyProtection="0">
      <alignment vertical="center"/>
    </xf>
    <xf numFmtId="0" fontId="31" fillId="18" borderId="19" applyNumberFormat="0" applyAlignment="0" applyProtection="0">
      <alignment vertical="center"/>
    </xf>
    <xf numFmtId="0" fontId="25" fillId="19" borderId="16" applyNumberFormat="0" applyAlignment="0" applyProtection="0">
      <alignment vertical="center"/>
    </xf>
    <xf numFmtId="0" fontId="25" fillId="45" borderId="16" applyNumberFormat="0" applyAlignment="0" applyProtection="0">
      <alignment vertical="center"/>
    </xf>
    <xf numFmtId="0" fontId="25" fillId="45" borderId="16" applyNumberFormat="0" applyAlignment="0" applyProtection="0">
      <alignment vertical="center"/>
    </xf>
    <xf numFmtId="0" fontId="25" fillId="45" borderId="16" applyNumberFormat="0" applyAlignment="0" applyProtection="0">
      <alignment vertical="center"/>
    </xf>
    <xf numFmtId="0" fontId="25" fillId="19" borderId="16" applyNumberFormat="0" applyAlignment="0" applyProtection="0">
      <alignment vertical="center"/>
    </xf>
    <xf numFmtId="0" fontId="25" fillId="19" borderId="16" applyNumberFormat="0" applyAlignment="0" applyProtection="0">
      <alignment vertical="center"/>
    </xf>
    <xf numFmtId="0" fontId="25" fillId="19" borderId="16" applyNumberFormat="0" applyAlignment="0" applyProtection="0">
      <alignment vertical="center"/>
    </xf>
    <xf numFmtId="0" fontId="25" fillId="19" borderId="16" applyNumberFormat="0" applyAlignment="0" applyProtection="0">
      <alignment vertical="center"/>
    </xf>
    <xf numFmtId="0" fontId="29" fillId="0" borderId="1" applyNumberFormat="0" applyFill="0" applyBorder="0" applyAlignment="0" applyProtection="0">
      <alignment vertical="center"/>
    </xf>
    <xf numFmtId="0" fontId="29" fillId="0" borderId="1" applyNumberFormat="0" applyFill="0" applyBorder="0" applyAlignment="0" applyProtection="0">
      <alignment vertical="center"/>
    </xf>
    <xf numFmtId="0" fontId="29" fillId="0" borderId="1" applyNumberFormat="0" applyFill="0" applyBorder="0" applyAlignment="0" applyProtection="0">
      <alignment vertical="center"/>
    </xf>
    <xf numFmtId="0" fontId="29" fillId="0" borderId="1" applyNumberFormat="0" applyFill="0" applyBorder="0" applyAlignment="0" applyProtection="0">
      <alignment vertical="center"/>
    </xf>
    <xf numFmtId="0" fontId="29" fillId="0" borderId="1" applyNumberFormat="0" applyFill="0" applyBorder="0" applyAlignment="0" applyProtection="0">
      <alignment vertical="center"/>
    </xf>
    <xf numFmtId="0" fontId="29" fillId="0" borderId="1" applyNumberFormat="0" applyFill="0" applyBorder="0" applyAlignment="0" applyProtection="0">
      <alignment vertical="center"/>
    </xf>
    <xf numFmtId="0" fontId="29" fillId="0" borderId="1" applyNumberFormat="0" applyFill="0" applyBorder="0" applyAlignment="0" applyProtection="0">
      <alignment vertical="center"/>
    </xf>
    <xf numFmtId="0" fontId="29" fillId="0" borderId="1" applyNumberFormat="0" applyFill="0" applyBorder="0" applyAlignment="0" applyProtection="0">
      <alignment vertical="center"/>
    </xf>
    <xf numFmtId="0" fontId="18" fillId="0" borderId="1" applyNumberFormat="0" applyFill="0" applyBorder="0" applyAlignment="0" applyProtection="0">
      <alignment vertical="center"/>
    </xf>
    <xf numFmtId="0" fontId="18" fillId="0" borderId="1" applyNumberFormat="0" applyFill="0" applyBorder="0" applyAlignment="0" applyProtection="0">
      <alignment vertical="center"/>
    </xf>
    <xf numFmtId="0" fontId="18" fillId="0" borderId="1" applyNumberFormat="0" applyFill="0" applyBorder="0" applyAlignment="0" applyProtection="0">
      <alignment vertical="center"/>
    </xf>
    <xf numFmtId="0" fontId="18" fillId="0" borderId="1" applyNumberFormat="0" applyFill="0" applyBorder="0" applyAlignment="0" applyProtection="0">
      <alignment vertical="center"/>
    </xf>
    <xf numFmtId="0" fontId="18" fillId="0" borderId="1" applyNumberFormat="0" applyFill="0" applyBorder="0" applyAlignment="0" applyProtection="0">
      <alignment vertical="center"/>
    </xf>
    <xf numFmtId="0" fontId="18" fillId="0" borderId="1" applyNumberFormat="0" applyFill="0" applyBorder="0" applyAlignment="0" applyProtection="0">
      <alignment vertical="center"/>
    </xf>
    <xf numFmtId="0" fontId="18" fillId="0" borderId="1" applyNumberFormat="0" applyFill="0" applyBorder="0" applyAlignment="0" applyProtection="0">
      <alignment vertical="center"/>
    </xf>
    <xf numFmtId="0" fontId="18" fillId="0" borderId="1" applyNumberFormat="0" applyFill="0" applyBorder="0" applyAlignment="0" applyProtection="0">
      <alignment vertical="center"/>
    </xf>
    <xf numFmtId="0" fontId="18" fillId="0" borderId="1" applyNumberFormat="0" applyFill="0" applyBorder="0" applyAlignment="0" applyProtection="0">
      <alignment vertical="center"/>
    </xf>
    <xf numFmtId="0" fontId="18" fillId="0" borderId="1" applyNumberFormat="0" applyFill="0" applyBorder="0" applyAlignment="0" applyProtection="0">
      <alignment vertical="center"/>
    </xf>
    <xf numFmtId="0" fontId="18" fillId="0" borderId="1" applyNumberFormat="0" applyFill="0" applyBorder="0" applyAlignment="0" applyProtection="0">
      <alignment vertical="center"/>
    </xf>
    <xf numFmtId="0" fontId="18" fillId="0" borderId="1" applyNumberFormat="0" applyFill="0" applyBorder="0" applyAlignment="0" applyProtection="0">
      <alignment vertical="center"/>
    </xf>
    <xf numFmtId="0" fontId="18" fillId="0" borderId="1" applyNumberFormat="0" applyFill="0" applyBorder="0" applyAlignment="0" applyProtection="0">
      <alignment vertical="center"/>
    </xf>
    <xf numFmtId="0" fontId="18" fillId="0" borderId="1" applyNumberFormat="0" applyFill="0" applyBorder="0" applyAlignment="0" applyProtection="0">
      <alignment vertical="center"/>
    </xf>
    <xf numFmtId="0" fontId="18" fillId="0" borderId="1" applyNumberFormat="0" applyFill="0" applyBorder="0" applyAlignment="0" applyProtection="0">
      <alignment vertical="center"/>
    </xf>
    <xf numFmtId="0" fontId="18" fillId="0" borderId="1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37" fillId="0" borderId="1"/>
    <xf numFmtId="177" fontId="8" fillId="0" borderId="1" applyFont="0" applyFill="0" applyBorder="0" applyAlignment="0" applyProtection="0"/>
    <xf numFmtId="4" fontId="37" fillId="0" borderId="1" applyFont="0" applyFill="0" applyBorder="0" applyAlignment="0" applyProtection="0"/>
    <xf numFmtId="0" fontId="35" fillId="0" borderId="1" applyFont="0" applyFill="0" applyBorder="0" applyAlignment="0" applyProtection="0"/>
    <xf numFmtId="0" fontId="35" fillId="0" borderId="1" applyFont="0" applyFill="0" applyBorder="0" applyAlignment="0" applyProtection="0"/>
    <xf numFmtId="43" fontId="8" fillId="0" borderId="1" applyFont="0" applyFill="0" applyBorder="0" applyAlignment="0" applyProtection="0"/>
    <xf numFmtId="43" fontId="8" fillId="0" borderId="1" applyFont="0" applyFill="0" applyBorder="0" applyAlignment="0" applyProtection="0"/>
    <xf numFmtId="43" fontId="8" fillId="0" borderId="1" applyFont="0" applyFill="0" applyBorder="0" applyAlignment="0" applyProtection="0"/>
    <xf numFmtId="43" fontId="8" fillId="0" borderId="1" applyFont="0" applyFill="0" applyBorder="0" applyAlignment="0" applyProtection="0"/>
    <xf numFmtId="43" fontId="8" fillId="0" borderId="1" applyFont="0" applyFill="0" applyBorder="0" applyAlignment="0" applyProtection="0"/>
    <xf numFmtId="43" fontId="8" fillId="0" borderId="1" applyFont="0" applyFill="0" applyBorder="0" applyAlignment="0" applyProtection="0"/>
    <xf numFmtId="43" fontId="8" fillId="0" borderId="1" applyFont="0" applyFill="0" applyBorder="0" applyAlignment="0" applyProtection="0"/>
    <xf numFmtId="43" fontId="8" fillId="0" borderId="1" applyFont="0" applyFill="0" applyBorder="0" applyAlignment="0" applyProtection="0"/>
    <xf numFmtId="43" fontId="8" fillId="0" borderId="1" applyFont="0" applyFill="0" applyBorder="0" applyAlignment="0" applyProtection="0"/>
    <xf numFmtId="43" fontId="8" fillId="0" borderId="1" applyFont="0" applyFill="0" applyBorder="0" applyAlignment="0" applyProtection="0"/>
    <xf numFmtId="43" fontId="8" fillId="0" borderId="1" applyFont="0" applyFill="0" applyBorder="0" applyAlignment="0" applyProtection="0"/>
    <xf numFmtId="43" fontId="8" fillId="0" borderId="1" applyFont="0" applyFill="0" applyBorder="0" applyAlignment="0" applyProtection="0"/>
    <xf numFmtId="43" fontId="8" fillId="0" borderId="1" applyFont="0" applyFill="0" applyBorder="0" applyAlignment="0" applyProtection="0"/>
    <xf numFmtId="43" fontId="8" fillId="0" borderId="1" applyFont="0" applyFill="0" applyBorder="0" applyAlignment="0" applyProtection="0"/>
    <xf numFmtId="43" fontId="8" fillId="0" borderId="1" applyFont="0" applyFill="0" applyBorder="0" applyAlignment="0" applyProtection="0"/>
    <xf numFmtId="43" fontId="8" fillId="0" borderId="1" applyFont="0" applyFill="0" applyBorder="0" applyAlignment="0" applyProtection="0"/>
    <xf numFmtId="43" fontId="8" fillId="0" borderId="1" applyFont="0" applyFill="0" applyBorder="0" applyAlignment="0" applyProtection="0"/>
    <xf numFmtId="43" fontId="8" fillId="0" borderId="1" applyFont="0" applyFill="0" applyBorder="0" applyAlignment="0" applyProtection="0"/>
    <xf numFmtId="43" fontId="8" fillId="0" borderId="1" applyFont="0" applyFill="0" applyBorder="0" applyAlignment="0" applyProtection="0">
      <alignment vertical="center"/>
    </xf>
    <xf numFmtId="43" fontId="8" fillId="0" borderId="1" applyFont="0" applyFill="0" applyBorder="0" applyAlignment="0" applyProtection="0">
      <alignment vertical="center"/>
    </xf>
    <xf numFmtId="43" fontId="8" fillId="0" borderId="1" applyFont="0" applyFill="0" applyBorder="0" applyAlignment="0" applyProtection="0">
      <alignment vertical="center"/>
    </xf>
    <xf numFmtId="43" fontId="8" fillId="0" borderId="1" applyFont="0" applyFill="0" applyBorder="0" applyAlignment="0" applyProtection="0">
      <alignment vertical="center"/>
    </xf>
    <xf numFmtId="43" fontId="8" fillId="0" borderId="1" applyFont="0" applyFill="0" applyBorder="0" applyAlignment="0" applyProtection="0">
      <alignment vertical="center"/>
    </xf>
    <xf numFmtId="43" fontId="8" fillId="0" borderId="1" applyFont="0" applyFill="0" applyBorder="0" applyAlignment="0" applyProtection="0">
      <alignment vertical="center"/>
    </xf>
    <xf numFmtId="43" fontId="8" fillId="0" borderId="1" applyFont="0" applyFill="0" applyBorder="0" applyAlignment="0" applyProtection="0">
      <alignment vertical="center"/>
    </xf>
    <xf numFmtId="43" fontId="8" fillId="0" borderId="1" applyFont="0" applyFill="0" applyBorder="0" applyAlignment="0" applyProtection="0">
      <alignment vertical="center"/>
    </xf>
    <xf numFmtId="43" fontId="8" fillId="0" borderId="1" applyFont="0" applyFill="0" applyBorder="0" applyAlignment="0" applyProtection="0"/>
    <xf numFmtId="43" fontId="8" fillId="0" borderId="1" applyFont="0" applyFill="0" applyBorder="0" applyAlignment="0" applyProtection="0"/>
    <xf numFmtId="43" fontId="8" fillId="0" borderId="1" applyFont="0" applyFill="0" applyBorder="0" applyAlignment="0" applyProtection="0"/>
    <xf numFmtId="43" fontId="8" fillId="0" borderId="1" applyFont="0" applyFill="0" applyBorder="0" applyAlignment="0" applyProtection="0"/>
    <xf numFmtId="43" fontId="8" fillId="0" borderId="1" applyFont="0" applyFill="0" applyBorder="0" applyAlignment="0" applyProtection="0"/>
    <xf numFmtId="43" fontId="8" fillId="0" borderId="1" applyFont="0" applyFill="0" applyBorder="0" applyAlignment="0" applyProtection="0"/>
    <xf numFmtId="43" fontId="8" fillId="0" borderId="1" applyFont="0" applyFill="0" applyBorder="0" applyAlignment="0" applyProtection="0"/>
    <xf numFmtId="43" fontId="8" fillId="0" borderId="1" applyFont="0" applyFill="0" applyBorder="0" applyAlignment="0" applyProtection="0"/>
    <xf numFmtId="41" fontId="8" fillId="0" borderId="1" applyFont="0" applyFill="0" applyBorder="0" applyAlignment="0" applyProtection="0"/>
    <xf numFmtId="41" fontId="8" fillId="0" borderId="1" applyFont="0" applyFill="0" applyBorder="0" applyAlignment="0" applyProtection="0"/>
    <xf numFmtId="41" fontId="8" fillId="0" borderId="1" applyFont="0" applyFill="0" applyBorder="0" applyAlignment="0" applyProtection="0"/>
    <xf numFmtId="41" fontId="8" fillId="0" borderId="1" applyFont="0" applyFill="0" applyBorder="0" applyAlignment="0" applyProtection="0"/>
    <xf numFmtId="41" fontId="8" fillId="0" borderId="1" applyFont="0" applyFill="0" applyBorder="0" applyAlignment="0" applyProtection="0"/>
    <xf numFmtId="41" fontId="8" fillId="0" borderId="1" applyFont="0" applyFill="0" applyBorder="0" applyAlignment="0" applyProtection="0"/>
    <xf numFmtId="41" fontId="8" fillId="0" borderId="1" applyFont="0" applyFill="0" applyBorder="0" applyAlignment="0" applyProtection="0"/>
    <xf numFmtId="41" fontId="8" fillId="0" borderId="1" applyFont="0" applyFill="0" applyBorder="0" applyAlignment="0" applyProtection="0"/>
    <xf numFmtId="0" fontId="19" fillId="20" borderId="1" applyNumberFormat="0" applyBorder="0" applyAlignment="0" applyProtection="0">
      <alignment vertical="center"/>
    </xf>
    <xf numFmtId="0" fontId="19" fillId="40" borderId="1" applyNumberFormat="0" applyBorder="0" applyAlignment="0" applyProtection="0">
      <alignment vertical="center"/>
    </xf>
    <xf numFmtId="0" fontId="19" fillId="40" borderId="1" applyNumberFormat="0" applyBorder="0" applyAlignment="0" applyProtection="0">
      <alignment vertical="center"/>
    </xf>
    <xf numFmtId="0" fontId="19" fillId="40" borderId="1" applyNumberFormat="0" applyBorder="0" applyAlignment="0" applyProtection="0">
      <alignment vertical="center"/>
    </xf>
    <xf numFmtId="0" fontId="19" fillId="20" borderId="1" applyNumberFormat="0" applyBorder="0" applyAlignment="0" applyProtection="0">
      <alignment vertical="center"/>
    </xf>
    <xf numFmtId="0" fontId="19" fillId="20" borderId="1" applyNumberFormat="0" applyBorder="0" applyAlignment="0" applyProtection="0">
      <alignment vertical="center"/>
    </xf>
    <xf numFmtId="0" fontId="19" fillId="20" borderId="1" applyNumberFormat="0" applyBorder="0" applyAlignment="0" applyProtection="0">
      <alignment vertical="center"/>
    </xf>
    <xf numFmtId="0" fontId="19" fillId="20" borderId="1" applyNumberFormat="0" applyBorder="0" applyAlignment="0" applyProtection="0">
      <alignment vertical="center"/>
    </xf>
    <xf numFmtId="0" fontId="19" fillId="21" borderId="1" applyNumberFormat="0" applyBorder="0" applyAlignment="0" applyProtection="0">
      <alignment vertical="center"/>
    </xf>
    <xf numFmtId="0" fontId="19" fillId="41" borderId="1" applyNumberFormat="0" applyBorder="0" applyAlignment="0" applyProtection="0">
      <alignment vertical="center"/>
    </xf>
    <xf numFmtId="0" fontId="19" fillId="41" borderId="1" applyNumberFormat="0" applyBorder="0" applyAlignment="0" applyProtection="0">
      <alignment vertical="center"/>
    </xf>
    <xf numFmtId="0" fontId="19" fillId="41" borderId="1" applyNumberFormat="0" applyBorder="0" applyAlignment="0" applyProtection="0">
      <alignment vertical="center"/>
    </xf>
    <xf numFmtId="0" fontId="19" fillId="21" borderId="1" applyNumberFormat="0" applyBorder="0" applyAlignment="0" applyProtection="0">
      <alignment vertical="center"/>
    </xf>
    <xf numFmtId="0" fontId="19" fillId="21" borderId="1" applyNumberFormat="0" applyBorder="0" applyAlignment="0" applyProtection="0">
      <alignment vertical="center"/>
    </xf>
    <xf numFmtId="0" fontId="19" fillId="21" borderId="1" applyNumberFormat="0" applyBorder="0" applyAlignment="0" applyProtection="0">
      <alignment vertical="center"/>
    </xf>
    <xf numFmtId="0" fontId="19" fillId="21" borderId="1" applyNumberFormat="0" applyBorder="0" applyAlignment="0" applyProtection="0">
      <alignment vertical="center"/>
    </xf>
    <xf numFmtId="0" fontId="19" fillId="22" borderId="1" applyNumberFormat="0" applyBorder="0" applyAlignment="0" applyProtection="0">
      <alignment vertical="center"/>
    </xf>
    <xf numFmtId="0" fontId="19" fillId="42" borderId="1" applyNumberFormat="0" applyBorder="0" applyAlignment="0" applyProtection="0">
      <alignment vertical="center"/>
    </xf>
    <xf numFmtId="0" fontId="19" fillId="42" borderId="1" applyNumberFormat="0" applyBorder="0" applyAlignment="0" applyProtection="0">
      <alignment vertical="center"/>
    </xf>
    <xf numFmtId="0" fontId="19" fillId="42" borderId="1" applyNumberFormat="0" applyBorder="0" applyAlignment="0" applyProtection="0">
      <alignment vertical="center"/>
    </xf>
    <xf numFmtId="0" fontId="19" fillId="22" borderId="1" applyNumberFormat="0" applyBorder="0" applyAlignment="0" applyProtection="0">
      <alignment vertical="center"/>
    </xf>
    <xf numFmtId="0" fontId="19" fillId="22" borderId="1" applyNumberFormat="0" applyBorder="0" applyAlignment="0" applyProtection="0">
      <alignment vertical="center"/>
    </xf>
    <xf numFmtId="0" fontId="19" fillId="22" borderId="1" applyNumberFormat="0" applyBorder="0" applyAlignment="0" applyProtection="0">
      <alignment vertical="center"/>
    </xf>
    <xf numFmtId="0" fontId="19" fillId="22" borderId="1" applyNumberFormat="0" applyBorder="0" applyAlignment="0" applyProtection="0">
      <alignment vertical="center"/>
    </xf>
    <xf numFmtId="0" fontId="19" fillId="15" borderId="1" applyNumberFormat="0" applyBorder="0" applyAlignment="0" applyProtection="0">
      <alignment vertical="center"/>
    </xf>
    <xf numFmtId="0" fontId="19" fillId="37" borderId="1" applyNumberFormat="0" applyBorder="0" applyAlignment="0" applyProtection="0">
      <alignment vertical="center"/>
    </xf>
    <xf numFmtId="0" fontId="19" fillId="37" borderId="1" applyNumberFormat="0" applyBorder="0" applyAlignment="0" applyProtection="0">
      <alignment vertical="center"/>
    </xf>
    <xf numFmtId="0" fontId="19" fillId="37" borderId="1" applyNumberFormat="0" applyBorder="0" applyAlignment="0" applyProtection="0">
      <alignment vertical="center"/>
    </xf>
    <xf numFmtId="0" fontId="19" fillId="15" borderId="1" applyNumberFormat="0" applyBorder="0" applyAlignment="0" applyProtection="0">
      <alignment vertical="center"/>
    </xf>
    <xf numFmtId="0" fontId="19" fillId="15" borderId="1" applyNumberFormat="0" applyBorder="0" applyAlignment="0" applyProtection="0">
      <alignment vertical="center"/>
    </xf>
    <xf numFmtId="0" fontId="19" fillId="15" borderId="1" applyNumberFormat="0" applyBorder="0" applyAlignment="0" applyProtection="0">
      <alignment vertical="center"/>
    </xf>
    <xf numFmtId="0" fontId="19" fillId="15" borderId="1" applyNumberFormat="0" applyBorder="0" applyAlignment="0" applyProtection="0">
      <alignment vertical="center"/>
    </xf>
    <xf numFmtId="0" fontId="19" fillId="16" borderId="1" applyNumberFormat="0" applyBorder="0" applyAlignment="0" applyProtection="0">
      <alignment vertical="center"/>
    </xf>
    <xf numFmtId="0" fontId="19" fillId="38" borderId="1" applyNumberFormat="0" applyBorder="0" applyAlignment="0" applyProtection="0">
      <alignment vertical="center"/>
    </xf>
    <xf numFmtId="0" fontId="19" fillId="38" borderId="1" applyNumberFormat="0" applyBorder="0" applyAlignment="0" applyProtection="0">
      <alignment vertical="center"/>
    </xf>
    <xf numFmtId="0" fontId="19" fillId="38" borderId="1" applyNumberFormat="0" applyBorder="0" applyAlignment="0" applyProtection="0">
      <alignment vertical="center"/>
    </xf>
    <xf numFmtId="0" fontId="19" fillId="16" borderId="1" applyNumberFormat="0" applyBorder="0" applyAlignment="0" applyProtection="0">
      <alignment vertical="center"/>
    </xf>
    <xf numFmtId="0" fontId="19" fillId="16" borderId="1" applyNumberFormat="0" applyBorder="0" applyAlignment="0" applyProtection="0">
      <alignment vertical="center"/>
    </xf>
    <xf numFmtId="0" fontId="19" fillId="16" borderId="1" applyNumberFormat="0" applyBorder="0" applyAlignment="0" applyProtection="0">
      <alignment vertical="center"/>
    </xf>
    <xf numFmtId="0" fontId="19" fillId="16" borderId="1" applyNumberFormat="0" applyBorder="0" applyAlignment="0" applyProtection="0">
      <alignment vertical="center"/>
    </xf>
    <xf numFmtId="0" fontId="19" fillId="23" borderId="1" applyNumberFormat="0" applyBorder="0" applyAlignment="0" applyProtection="0">
      <alignment vertical="center"/>
    </xf>
    <xf numFmtId="0" fontId="19" fillId="43" borderId="1" applyNumberFormat="0" applyBorder="0" applyAlignment="0" applyProtection="0">
      <alignment vertical="center"/>
    </xf>
    <xf numFmtId="0" fontId="19" fillId="43" borderId="1" applyNumberFormat="0" applyBorder="0" applyAlignment="0" applyProtection="0">
      <alignment vertical="center"/>
    </xf>
    <xf numFmtId="0" fontId="19" fillId="43" borderId="1" applyNumberFormat="0" applyBorder="0" applyAlignment="0" applyProtection="0">
      <alignment vertical="center"/>
    </xf>
    <xf numFmtId="0" fontId="19" fillId="23" borderId="1" applyNumberFormat="0" applyBorder="0" applyAlignment="0" applyProtection="0">
      <alignment vertical="center"/>
    </xf>
    <xf numFmtId="0" fontId="19" fillId="23" borderId="1" applyNumberFormat="0" applyBorder="0" applyAlignment="0" applyProtection="0">
      <alignment vertical="center"/>
    </xf>
    <xf numFmtId="0" fontId="19" fillId="23" borderId="1" applyNumberFormat="0" applyBorder="0" applyAlignment="0" applyProtection="0">
      <alignment vertical="center"/>
    </xf>
    <xf numFmtId="0" fontId="19" fillId="23" borderId="1" applyNumberFormat="0" applyBorder="0" applyAlignment="0" applyProtection="0">
      <alignment vertical="center"/>
    </xf>
    <xf numFmtId="0" fontId="21" fillId="24" borderId="1" applyNumberFormat="0" applyBorder="0" applyAlignment="0" applyProtection="0">
      <alignment vertical="center"/>
    </xf>
    <xf numFmtId="0" fontId="21" fillId="46" borderId="1" applyNumberFormat="0" applyBorder="0" applyAlignment="0" applyProtection="0">
      <alignment vertical="center"/>
    </xf>
    <xf numFmtId="0" fontId="21" fillId="46" borderId="1" applyNumberFormat="0" applyBorder="0" applyAlignment="0" applyProtection="0">
      <alignment vertical="center"/>
    </xf>
    <xf numFmtId="0" fontId="21" fillId="46" borderId="1" applyNumberFormat="0" applyBorder="0" applyAlignment="0" applyProtection="0">
      <alignment vertical="center"/>
    </xf>
    <xf numFmtId="0" fontId="21" fillId="24" borderId="1" applyNumberFormat="0" applyBorder="0" applyAlignment="0" applyProtection="0">
      <alignment vertical="center"/>
    </xf>
    <xf numFmtId="0" fontId="21" fillId="24" borderId="1" applyNumberFormat="0" applyBorder="0" applyAlignment="0" applyProtection="0">
      <alignment vertical="center"/>
    </xf>
    <xf numFmtId="0" fontId="21" fillId="24" borderId="1" applyNumberFormat="0" applyBorder="0" applyAlignment="0" applyProtection="0">
      <alignment vertical="center"/>
    </xf>
    <xf numFmtId="0" fontId="21" fillId="24" borderId="1" applyNumberFormat="0" applyBorder="0" applyAlignment="0" applyProtection="0">
      <alignment vertical="center"/>
    </xf>
    <xf numFmtId="0" fontId="26" fillId="18" borderId="20" applyNumberFormat="0" applyAlignment="0" applyProtection="0">
      <alignment vertical="center"/>
    </xf>
    <xf numFmtId="0" fontId="26" fillId="44" borderId="20" applyNumberFormat="0" applyAlignment="0" applyProtection="0">
      <alignment vertical="center"/>
    </xf>
    <xf numFmtId="0" fontId="26" fillId="44" borderId="20" applyNumberFormat="0" applyAlignment="0" applyProtection="0">
      <alignment vertical="center"/>
    </xf>
    <xf numFmtId="0" fontId="26" fillId="44" borderId="20" applyNumberFormat="0" applyAlignment="0" applyProtection="0">
      <alignment vertical="center"/>
    </xf>
    <xf numFmtId="0" fontId="26" fillId="18" borderId="20" applyNumberFormat="0" applyAlignment="0" applyProtection="0">
      <alignment vertical="center"/>
    </xf>
    <xf numFmtId="0" fontId="26" fillId="18" borderId="20" applyNumberFormat="0" applyAlignment="0" applyProtection="0">
      <alignment vertical="center"/>
    </xf>
    <xf numFmtId="0" fontId="26" fillId="18" borderId="20" applyNumberFormat="0" applyAlignment="0" applyProtection="0">
      <alignment vertical="center"/>
    </xf>
    <xf numFmtId="0" fontId="26" fillId="18" borderId="20" applyNumberFormat="0" applyAlignment="0" applyProtection="0">
      <alignment vertical="center"/>
    </xf>
    <xf numFmtId="0" fontId="32" fillId="9" borderId="19" applyNumberFormat="0" applyAlignment="0" applyProtection="0">
      <alignment vertical="center"/>
    </xf>
    <xf numFmtId="0" fontId="32" fillId="31" borderId="19" applyNumberFormat="0" applyAlignment="0" applyProtection="0">
      <alignment vertical="center"/>
    </xf>
    <xf numFmtId="0" fontId="32" fillId="31" borderId="19" applyNumberFormat="0" applyAlignment="0" applyProtection="0">
      <alignment vertical="center"/>
    </xf>
    <xf numFmtId="0" fontId="32" fillId="31" borderId="19" applyNumberFormat="0" applyAlignment="0" applyProtection="0">
      <alignment vertical="center"/>
    </xf>
    <xf numFmtId="0" fontId="32" fillId="9" borderId="19" applyNumberFormat="0" applyAlignment="0" applyProtection="0">
      <alignment vertical="center"/>
    </xf>
    <xf numFmtId="0" fontId="32" fillId="9" borderId="19" applyNumberFormat="0" applyAlignment="0" applyProtection="0">
      <alignment vertical="center"/>
    </xf>
    <xf numFmtId="0" fontId="32" fillId="9" borderId="19" applyNumberFormat="0" applyAlignment="0" applyProtection="0">
      <alignment vertical="center"/>
    </xf>
    <xf numFmtId="0" fontId="32" fillId="9" borderId="19" applyNumberFormat="0" applyAlignment="0" applyProtection="0">
      <alignment vertical="center"/>
    </xf>
    <xf numFmtId="0" fontId="19" fillId="20" borderId="1" applyNumberFormat="0" applyBorder="0" applyAlignment="0" applyProtection="0">
      <alignment vertical="center"/>
    </xf>
    <xf numFmtId="0" fontId="19" fillId="20" borderId="1" applyNumberFormat="0" applyBorder="0" applyAlignment="0" applyProtection="0">
      <alignment vertical="center"/>
    </xf>
    <xf numFmtId="0" fontId="19" fillId="20" borderId="1" applyNumberFormat="0" applyBorder="0" applyAlignment="0" applyProtection="0">
      <alignment vertical="center"/>
    </xf>
    <xf numFmtId="0" fontId="19" fillId="20" borderId="1" applyNumberFormat="0" applyBorder="0" applyAlignment="0" applyProtection="0">
      <alignment vertical="center"/>
    </xf>
    <xf numFmtId="0" fontId="19" fillId="20" borderId="1" applyNumberFormat="0" applyBorder="0" applyAlignment="0" applyProtection="0">
      <alignment vertical="center"/>
    </xf>
    <xf numFmtId="0" fontId="19" fillId="40" borderId="1" applyNumberFormat="0" applyBorder="0" applyAlignment="0" applyProtection="0">
      <alignment vertical="center"/>
    </xf>
    <xf numFmtId="0" fontId="19" fillId="40" borderId="1" applyNumberFormat="0" applyBorder="0" applyAlignment="0" applyProtection="0">
      <alignment vertical="center"/>
    </xf>
    <xf numFmtId="0" fontId="19" fillId="40" borderId="1" applyNumberFormat="0" applyBorder="0" applyAlignment="0" applyProtection="0">
      <alignment vertical="center"/>
    </xf>
    <xf numFmtId="0" fontId="19" fillId="16" borderId="1" applyNumberFormat="0" applyBorder="0" applyAlignment="0" applyProtection="0">
      <alignment vertical="center"/>
    </xf>
    <xf numFmtId="0" fontId="19" fillId="21" borderId="1" applyNumberFormat="0" applyBorder="0" applyAlignment="0" applyProtection="0">
      <alignment vertical="center"/>
    </xf>
    <xf numFmtId="0" fontId="19" fillId="21" borderId="1" applyNumberFormat="0" applyBorder="0" applyAlignment="0" applyProtection="0">
      <alignment vertical="center"/>
    </xf>
    <xf numFmtId="0" fontId="19" fillId="21" borderId="1" applyNumberFormat="0" applyBorder="0" applyAlignment="0" applyProtection="0">
      <alignment vertical="center"/>
    </xf>
    <xf numFmtId="0" fontId="19" fillId="21" borderId="1" applyNumberFormat="0" applyBorder="0" applyAlignment="0" applyProtection="0">
      <alignment vertical="center"/>
    </xf>
    <xf numFmtId="0" fontId="19" fillId="21" borderId="1" applyNumberFormat="0" applyBorder="0" applyAlignment="0" applyProtection="0">
      <alignment vertical="center"/>
    </xf>
    <xf numFmtId="0" fontId="19" fillId="41" borderId="1" applyNumberFormat="0" applyBorder="0" applyAlignment="0" applyProtection="0">
      <alignment vertical="center"/>
    </xf>
    <xf numFmtId="0" fontId="19" fillId="41" borderId="1" applyNumberFormat="0" applyBorder="0" applyAlignment="0" applyProtection="0">
      <alignment vertical="center"/>
    </xf>
    <xf numFmtId="0" fontId="19" fillId="41" borderId="1" applyNumberFormat="0" applyBorder="0" applyAlignment="0" applyProtection="0">
      <alignment vertical="center"/>
    </xf>
    <xf numFmtId="0" fontId="19" fillId="23" borderId="1" applyNumberFormat="0" applyBorder="0" applyAlignment="0" applyProtection="0">
      <alignment vertical="center"/>
    </xf>
    <xf numFmtId="0" fontId="19" fillId="22" borderId="1" applyNumberFormat="0" applyBorder="0" applyAlignment="0" applyProtection="0">
      <alignment vertical="center"/>
    </xf>
    <xf numFmtId="0" fontId="19" fillId="22" borderId="1" applyNumberFormat="0" applyBorder="0" applyAlignment="0" applyProtection="0">
      <alignment vertical="center"/>
    </xf>
    <xf numFmtId="0" fontId="19" fillId="22" borderId="1" applyNumberFormat="0" applyBorder="0" applyAlignment="0" applyProtection="0">
      <alignment vertical="center"/>
    </xf>
    <xf numFmtId="0" fontId="19" fillId="22" borderId="1" applyNumberFormat="0" applyBorder="0" applyAlignment="0" applyProtection="0">
      <alignment vertical="center"/>
    </xf>
    <xf numFmtId="0" fontId="19" fillId="22" borderId="1" applyNumberFormat="0" applyBorder="0" applyAlignment="0" applyProtection="0">
      <alignment vertical="center"/>
    </xf>
    <xf numFmtId="0" fontId="19" fillId="42" borderId="1" applyNumberFormat="0" applyBorder="0" applyAlignment="0" applyProtection="0">
      <alignment vertical="center"/>
    </xf>
    <xf numFmtId="0" fontId="19" fillId="42" borderId="1" applyNumberFormat="0" applyBorder="0" applyAlignment="0" applyProtection="0">
      <alignment vertical="center"/>
    </xf>
    <xf numFmtId="0" fontId="19" fillId="42" borderId="1" applyNumberFormat="0" applyBorder="0" applyAlignment="0" applyProtection="0">
      <alignment vertical="center"/>
    </xf>
    <xf numFmtId="0" fontId="19" fillId="19" borderId="1" applyNumberFormat="0" applyBorder="0" applyAlignment="0" applyProtection="0">
      <alignment vertical="center"/>
    </xf>
    <xf numFmtId="0" fontId="19" fillId="15" borderId="1" applyNumberFormat="0" applyBorder="0" applyAlignment="0" applyProtection="0">
      <alignment vertical="center"/>
    </xf>
    <xf numFmtId="0" fontId="19" fillId="15" borderId="1" applyNumberFormat="0" applyBorder="0" applyAlignment="0" applyProtection="0">
      <alignment vertical="center"/>
    </xf>
    <xf numFmtId="0" fontId="19" fillId="15" borderId="1" applyNumberFormat="0" applyBorder="0" applyAlignment="0" applyProtection="0">
      <alignment vertical="center"/>
    </xf>
    <xf numFmtId="0" fontId="19" fillId="15" borderId="1" applyNumberFormat="0" applyBorder="0" applyAlignment="0" applyProtection="0">
      <alignment vertical="center"/>
    </xf>
    <xf numFmtId="0" fontId="19" fillId="15" borderId="1" applyNumberFormat="0" applyBorder="0" applyAlignment="0" applyProtection="0">
      <alignment vertical="center"/>
    </xf>
    <xf numFmtId="0" fontId="19" fillId="37" borderId="1" applyNumberFormat="0" applyBorder="0" applyAlignment="0" applyProtection="0">
      <alignment vertical="center"/>
    </xf>
    <xf numFmtId="0" fontId="19" fillId="37" borderId="1" applyNumberFormat="0" applyBorder="0" applyAlignment="0" applyProtection="0">
      <alignment vertical="center"/>
    </xf>
    <xf numFmtId="0" fontId="19" fillId="37" borderId="1" applyNumberFormat="0" applyBorder="0" applyAlignment="0" applyProtection="0">
      <alignment vertical="center"/>
    </xf>
    <xf numFmtId="0" fontId="19" fillId="13" borderId="1" applyNumberFormat="0" applyBorder="0" applyAlignment="0" applyProtection="0">
      <alignment vertical="center"/>
    </xf>
    <xf numFmtId="0" fontId="19" fillId="16" borderId="1" applyNumberFormat="0" applyBorder="0" applyAlignment="0" applyProtection="0">
      <alignment vertical="center"/>
    </xf>
    <xf numFmtId="0" fontId="19" fillId="16" borderId="1" applyNumberFormat="0" applyBorder="0" applyAlignment="0" applyProtection="0">
      <alignment vertical="center"/>
    </xf>
    <xf numFmtId="0" fontId="19" fillId="16" borderId="1" applyNumberFormat="0" applyBorder="0" applyAlignment="0" applyProtection="0">
      <alignment vertical="center"/>
    </xf>
    <xf numFmtId="0" fontId="19" fillId="16" borderId="1" applyNumberFormat="0" applyBorder="0" applyAlignment="0" applyProtection="0">
      <alignment vertical="center"/>
    </xf>
    <xf numFmtId="0" fontId="19" fillId="16" borderId="1" applyNumberFormat="0" applyBorder="0" applyAlignment="0" applyProtection="0">
      <alignment vertical="center"/>
    </xf>
    <xf numFmtId="0" fontId="19" fillId="38" borderId="1" applyNumberFormat="0" applyBorder="0" applyAlignment="0" applyProtection="0">
      <alignment vertical="center"/>
    </xf>
    <xf numFmtId="0" fontId="19" fillId="38" borderId="1" applyNumberFormat="0" applyBorder="0" applyAlignment="0" applyProtection="0">
      <alignment vertical="center"/>
    </xf>
    <xf numFmtId="0" fontId="19" fillId="38" borderId="1" applyNumberFormat="0" applyBorder="0" applyAlignment="0" applyProtection="0">
      <alignment vertical="center"/>
    </xf>
    <xf numFmtId="0" fontId="19" fillId="20" borderId="1" applyNumberFormat="0" applyBorder="0" applyAlignment="0" applyProtection="0">
      <alignment vertical="center"/>
    </xf>
    <xf numFmtId="0" fontId="19" fillId="23" borderId="1" applyNumberFormat="0" applyBorder="0" applyAlignment="0" applyProtection="0">
      <alignment vertical="center"/>
    </xf>
    <xf numFmtId="0" fontId="19" fillId="23" borderId="1" applyNumberFormat="0" applyBorder="0" applyAlignment="0" applyProtection="0">
      <alignment vertical="center"/>
    </xf>
    <xf numFmtId="0" fontId="19" fillId="23" borderId="1" applyNumberFormat="0" applyBorder="0" applyAlignment="0" applyProtection="0">
      <alignment vertical="center"/>
    </xf>
    <xf numFmtId="0" fontId="19" fillId="23" borderId="1" applyNumberFormat="0" applyBorder="0" applyAlignment="0" applyProtection="0">
      <alignment vertical="center"/>
    </xf>
    <xf numFmtId="0" fontId="19" fillId="23" borderId="1" applyNumberFormat="0" applyBorder="0" applyAlignment="0" applyProtection="0">
      <alignment vertical="center"/>
    </xf>
    <xf numFmtId="0" fontId="19" fillId="43" borderId="1" applyNumberFormat="0" applyBorder="0" applyAlignment="0" applyProtection="0">
      <alignment vertical="center"/>
    </xf>
    <xf numFmtId="0" fontId="19" fillId="43" borderId="1" applyNumberFormat="0" applyBorder="0" applyAlignment="0" applyProtection="0">
      <alignment vertical="center"/>
    </xf>
    <xf numFmtId="0" fontId="19" fillId="43" borderId="1" applyNumberFormat="0" applyBorder="0" applyAlignment="0" applyProtection="0">
      <alignment vertical="center"/>
    </xf>
    <xf numFmtId="0" fontId="19" fillId="22" borderId="1" applyNumberFormat="0" applyBorder="0" applyAlignment="0" applyProtection="0">
      <alignment vertical="center"/>
    </xf>
    <xf numFmtId="0" fontId="8" fillId="25" borderId="21" applyNumberFormat="0" applyFont="0" applyAlignment="0" applyProtection="0">
      <alignment vertical="center"/>
    </xf>
    <xf numFmtId="0" fontId="8" fillId="47" borderId="21" applyNumberFormat="0" applyFont="0" applyAlignment="0" applyProtection="0">
      <alignment vertical="center"/>
    </xf>
    <xf numFmtId="0" fontId="8" fillId="47" borderId="21" applyNumberFormat="0" applyFont="0" applyAlignment="0" applyProtection="0">
      <alignment vertical="center"/>
    </xf>
    <xf numFmtId="0" fontId="8" fillId="47" borderId="21" applyNumberFormat="0" applyFont="0" applyAlignment="0" applyProtection="0">
      <alignment vertical="center"/>
    </xf>
    <xf numFmtId="0" fontId="8" fillId="47" borderId="21" applyNumberFormat="0" applyFont="0" applyAlignment="0" applyProtection="0">
      <alignment vertical="center"/>
    </xf>
    <xf numFmtId="0" fontId="8" fillId="47" borderId="21" applyNumberFormat="0" applyFont="0" applyAlignment="0" applyProtection="0">
      <alignment vertical="center"/>
    </xf>
    <xf numFmtId="0" fontId="8" fillId="47" borderId="21" applyNumberFormat="0" applyFont="0" applyAlignment="0" applyProtection="0">
      <alignment vertical="center"/>
    </xf>
    <xf numFmtId="0" fontId="8" fillId="47" borderId="21" applyNumberFormat="0" applyFont="0" applyAlignment="0" applyProtection="0">
      <alignment vertical="center"/>
    </xf>
    <xf numFmtId="0" fontId="8" fillId="25" borderId="21" applyNumberFormat="0" applyFont="0" applyAlignment="0" applyProtection="0">
      <alignment vertical="center"/>
    </xf>
    <xf numFmtId="0" fontId="8" fillId="25" borderId="21" applyNumberFormat="0" applyFont="0" applyAlignment="0" applyProtection="0">
      <alignment vertical="center"/>
    </xf>
    <xf numFmtId="0" fontId="8" fillId="25" borderId="21" applyNumberFormat="0" applyFont="0" applyAlignment="0" applyProtection="0">
      <alignment vertical="center"/>
    </xf>
    <xf numFmtId="0" fontId="8" fillId="25" borderId="21" applyNumberFormat="0" applyFont="0" applyAlignment="0" applyProtection="0">
      <alignment vertical="center"/>
    </xf>
    <xf numFmtId="0" fontId="8" fillId="25" borderId="21" applyNumberFormat="0" applyFont="0" applyAlignment="0" applyProtection="0">
      <alignment vertical="center"/>
    </xf>
    <xf numFmtId="0" fontId="8" fillId="25" borderId="21" applyNumberFormat="0" applyFont="0" applyAlignment="0" applyProtection="0">
      <alignment vertical="center"/>
    </xf>
    <xf numFmtId="0" fontId="8" fillId="25" borderId="21" applyNumberFormat="0" applyFont="0" applyAlignment="0" applyProtection="0">
      <alignment vertical="center"/>
    </xf>
    <xf numFmtId="0" fontId="8" fillId="25" borderId="21" applyNumberFormat="0" applyFont="0" applyAlignment="0" applyProtection="0">
      <alignment vertical="center"/>
    </xf>
    <xf numFmtId="0" fontId="8" fillId="0" borderId="1"/>
    <xf numFmtId="0" fontId="42" fillId="9" borderId="1" applyNumberFormat="0" applyBorder="0" applyAlignment="0" applyProtection="0">
      <alignment vertical="center"/>
    </xf>
    <xf numFmtId="0" fontId="42" fillId="18" borderId="1" applyNumberFormat="0" applyBorder="0" applyAlignment="0" applyProtection="0">
      <alignment vertical="center"/>
    </xf>
    <xf numFmtId="0" fontId="44" fillId="13" borderId="1" applyNumberFormat="0" applyBorder="0" applyAlignment="0" applyProtection="0">
      <alignment vertical="center"/>
    </xf>
    <xf numFmtId="0" fontId="46" fillId="0" borderId="1" applyNumberFormat="0" applyFill="0" applyBorder="0" applyAlignment="0" applyProtection="0">
      <alignment vertical="center"/>
    </xf>
    <xf numFmtId="0" fontId="42" fillId="6" borderId="1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4" fillId="23" borderId="1" applyNumberFormat="0" applyBorder="0" applyAlignment="0" applyProtection="0">
      <alignment vertical="center"/>
    </xf>
    <xf numFmtId="0" fontId="44" fillId="22" borderId="1" applyNumberFormat="0" applyBorder="0" applyAlignment="0" applyProtection="0">
      <alignment vertical="center"/>
    </xf>
    <xf numFmtId="0" fontId="42" fillId="4" borderId="1" applyNumberFormat="0" applyBorder="0" applyAlignment="0" applyProtection="0">
      <alignment vertical="center"/>
    </xf>
    <xf numFmtId="0" fontId="42" fillId="4" borderId="1" applyNumberFormat="0" applyBorder="0" applyAlignment="0" applyProtection="0">
      <alignment vertical="center"/>
    </xf>
    <xf numFmtId="0" fontId="44" fillId="49" borderId="1" applyNumberFormat="0" applyBorder="0" applyAlignment="0" applyProtection="0">
      <alignment vertical="center"/>
    </xf>
    <xf numFmtId="0" fontId="44" fillId="48" borderId="1" applyNumberFormat="0" applyBorder="0" applyAlignment="0" applyProtection="0">
      <alignment vertical="center"/>
    </xf>
    <xf numFmtId="0" fontId="42" fillId="24" borderId="1" applyNumberFormat="0" applyBorder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44" fillId="10" borderId="1" applyNumberFormat="0" applyBorder="0" applyAlignment="0" applyProtection="0">
      <alignment vertical="center"/>
    </xf>
    <xf numFmtId="0" fontId="48" fillId="0" borderId="1" applyNumberFormat="0" applyFill="0" applyBorder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44" fillId="9" borderId="1" applyNumberFormat="0" applyBorder="0" applyAlignment="0" applyProtection="0">
      <alignment vertical="center"/>
    </xf>
    <xf numFmtId="0" fontId="50" fillId="3" borderId="33" applyNumberFormat="0" applyAlignment="0" applyProtection="0">
      <alignment vertical="center"/>
    </xf>
    <xf numFmtId="0" fontId="33" fillId="0" borderId="1" applyNumberFormat="0" applyFill="0" applyBorder="0" applyAlignment="0" applyProtection="0">
      <alignment vertical="center"/>
    </xf>
    <xf numFmtId="0" fontId="39" fillId="0" borderId="1" applyNumberFormat="0" applyFill="0" applyBorder="0" applyAlignment="0" applyProtection="0">
      <alignment vertical="center"/>
    </xf>
    <xf numFmtId="0" fontId="44" fillId="9" borderId="1" applyNumberFormat="0" applyBorder="0" applyAlignment="0" applyProtection="0">
      <alignment vertical="center"/>
    </xf>
    <xf numFmtId="0" fontId="42" fillId="25" borderId="1" applyNumberFormat="0" applyBorder="0" applyAlignment="0" applyProtection="0">
      <alignment vertical="center"/>
    </xf>
    <xf numFmtId="0" fontId="44" fillId="50" borderId="1" applyNumberFormat="0" applyBorder="0" applyAlignment="0" applyProtection="0">
      <alignment vertical="center"/>
    </xf>
    <xf numFmtId="0" fontId="41" fillId="0" borderId="34" applyNumberFormat="0" applyFill="0" applyAlignment="0" applyProtection="0">
      <alignment vertical="center"/>
    </xf>
    <xf numFmtId="0" fontId="42" fillId="3" borderId="1" applyNumberFormat="0" applyBorder="0" applyAlignment="0" applyProtection="0">
      <alignment vertical="center"/>
    </xf>
    <xf numFmtId="0" fontId="53" fillId="9" borderId="35" applyNumberFormat="0" applyAlignment="0" applyProtection="0">
      <alignment vertical="center"/>
    </xf>
    <xf numFmtId="0" fontId="42" fillId="25" borderId="1" applyNumberFormat="0" applyBorder="0" applyAlignment="0" applyProtection="0">
      <alignment vertical="center"/>
    </xf>
    <xf numFmtId="0" fontId="54" fillId="3" borderId="35" applyNumberFormat="0" applyAlignment="0" applyProtection="0">
      <alignment vertical="center"/>
    </xf>
    <xf numFmtId="0" fontId="42" fillId="18" borderId="1" applyNumberFormat="0" applyBorder="0" applyAlignment="0" applyProtection="0">
      <alignment vertical="center"/>
    </xf>
    <xf numFmtId="0" fontId="51" fillId="5" borderId="1" applyNumberFormat="0" applyBorder="0" applyAlignment="0" applyProtection="0">
      <alignment vertical="center"/>
    </xf>
    <xf numFmtId="0" fontId="44" fillId="18" borderId="1" applyNumberFormat="0" applyBorder="0" applyAlignment="0" applyProtection="0">
      <alignment vertical="center"/>
    </xf>
    <xf numFmtId="0" fontId="52" fillId="19" borderId="16" applyNumberFormat="0" applyAlignment="0" applyProtection="0">
      <alignment vertical="center"/>
    </xf>
    <xf numFmtId="0" fontId="44" fillId="18" borderId="1" applyNumberFormat="0" applyBorder="0" applyAlignment="0" applyProtection="0">
      <alignment vertical="center"/>
    </xf>
    <xf numFmtId="0" fontId="8" fillId="25" borderId="36" applyNumberFormat="0" applyFont="0" applyAlignment="0" applyProtection="0">
      <alignment vertical="center"/>
    </xf>
    <xf numFmtId="0" fontId="43" fillId="6" borderId="1" applyNumberFormat="0" applyBorder="0" applyAlignment="0" applyProtection="0">
      <alignment vertical="center"/>
    </xf>
    <xf numFmtId="0" fontId="45" fillId="24" borderId="1" applyNumberFormat="0" applyBorder="0" applyAlignment="0" applyProtection="0">
      <alignment vertical="center"/>
    </xf>
    <xf numFmtId="0" fontId="42" fillId="8" borderId="1" applyNumberFormat="0" applyBorder="0" applyAlignment="0" applyProtection="0">
      <alignment vertical="center"/>
    </xf>
    <xf numFmtId="0" fontId="42" fillId="4" borderId="1" applyNumberFormat="0" applyBorder="0" applyAlignment="0" applyProtection="0">
      <alignment vertical="center"/>
    </xf>
    <xf numFmtId="0" fontId="44" fillId="19" borderId="1" applyNumberFormat="0" applyBorder="0" applyAlignment="0" applyProtection="0">
      <alignment vertical="center"/>
    </xf>
    <xf numFmtId="0" fontId="8" fillId="0" borderId="1">
      <alignment vertical="center"/>
    </xf>
    <xf numFmtId="43" fontId="8" fillId="0" borderId="1" applyFont="0" applyFill="0" applyBorder="0" applyAlignment="0" applyProtection="0">
      <alignment vertical="center"/>
    </xf>
    <xf numFmtId="0" fontId="17" fillId="12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17" fillId="6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12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31" fillId="44" borderId="35" applyNumberFormat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9" fillId="11" borderId="1" applyNumberFormat="0" applyBorder="0" applyAlignment="0" applyProtection="0">
      <alignment vertical="center"/>
    </xf>
    <xf numFmtId="0" fontId="17" fillId="8" borderId="1" applyNumberFormat="0" applyBorder="0" applyAlignment="0" applyProtection="0">
      <alignment vertical="center"/>
    </xf>
    <xf numFmtId="0" fontId="19" fillId="15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2" borderId="1" applyNumberFormat="0" applyBorder="0" applyAlignment="0" applyProtection="0">
      <alignment vertical="center"/>
    </xf>
    <xf numFmtId="0" fontId="17" fillId="5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31" fillId="18" borderId="35" applyNumberFormat="0" applyAlignment="0" applyProtection="0">
      <alignment vertical="center"/>
    </xf>
    <xf numFmtId="0" fontId="17" fillId="13" borderId="1" applyNumberFormat="0" applyBorder="0" applyAlignment="0" applyProtection="0">
      <alignment vertical="center"/>
    </xf>
    <xf numFmtId="0" fontId="17" fillId="6" borderId="1" applyNumberFormat="0" applyBorder="0" applyAlignment="0" applyProtection="0">
      <alignment vertical="center"/>
    </xf>
    <xf numFmtId="0" fontId="17" fillId="6" borderId="1" applyNumberFormat="0" applyBorder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7" fillId="13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4" borderId="1" applyNumberFormat="0" applyBorder="0" applyAlignment="0" applyProtection="0">
      <alignment vertical="center"/>
    </xf>
    <xf numFmtId="0" fontId="17" fillId="4" borderId="1" applyNumberFormat="0" applyBorder="0" applyAlignment="0" applyProtection="0">
      <alignment vertical="center"/>
    </xf>
    <xf numFmtId="0" fontId="31" fillId="18" borderId="35" applyNumberFormat="0" applyAlignment="0" applyProtection="0">
      <alignment vertical="center"/>
    </xf>
    <xf numFmtId="0" fontId="17" fillId="6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19" fillId="17" borderId="1" applyNumberFormat="0" applyBorder="0" applyAlignment="0" applyProtection="0">
      <alignment vertical="center"/>
    </xf>
    <xf numFmtId="0" fontId="17" fillId="11" borderId="1" applyNumberFormat="0" applyBorder="0" applyAlignment="0" applyProtection="0">
      <alignment vertical="center"/>
    </xf>
    <xf numFmtId="0" fontId="17" fillId="4" borderId="1" applyNumberFormat="0" applyBorder="0" applyAlignment="0" applyProtection="0">
      <alignment vertical="center"/>
    </xf>
    <xf numFmtId="0" fontId="17" fillId="4" borderId="1" applyNumberFormat="0" applyBorder="0" applyAlignment="0" applyProtection="0">
      <alignment vertical="center"/>
    </xf>
    <xf numFmtId="0" fontId="19" fillId="21" borderId="1" applyNumberFormat="0" applyBorder="0" applyAlignment="0" applyProtection="0">
      <alignment vertical="center"/>
    </xf>
    <xf numFmtId="0" fontId="17" fillId="8" borderId="1" applyNumberFormat="0" applyBorder="0" applyAlignment="0" applyProtection="0">
      <alignment vertical="center"/>
    </xf>
    <xf numFmtId="0" fontId="17" fillId="4" borderId="1" applyNumberFormat="0" applyBorder="0" applyAlignment="0" applyProtection="0">
      <alignment vertical="center"/>
    </xf>
    <xf numFmtId="0" fontId="19" fillId="21" borderId="1" applyNumberFormat="0" applyBorder="0" applyAlignment="0" applyProtection="0">
      <alignment vertical="center"/>
    </xf>
    <xf numFmtId="0" fontId="17" fillId="4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9" fillId="21" borderId="1" applyNumberFormat="0" applyBorder="0" applyAlignment="0" applyProtection="0">
      <alignment vertical="center"/>
    </xf>
    <xf numFmtId="0" fontId="17" fillId="6" borderId="1" applyNumberFormat="0" applyBorder="0" applyAlignment="0" applyProtection="0">
      <alignment vertical="center"/>
    </xf>
    <xf numFmtId="0" fontId="17" fillId="4" borderId="1" applyNumberFormat="0" applyBorder="0" applyAlignment="0" applyProtection="0">
      <alignment vertical="center"/>
    </xf>
    <xf numFmtId="0" fontId="17" fillId="4" borderId="1" applyNumberFormat="0" applyBorder="0" applyAlignment="0" applyProtection="0">
      <alignment vertical="center"/>
    </xf>
    <xf numFmtId="0" fontId="17" fillId="4" borderId="1" applyNumberFormat="0" applyBorder="0" applyAlignment="0" applyProtection="0">
      <alignment vertical="center"/>
    </xf>
    <xf numFmtId="0" fontId="32" fillId="31" borderId="35" applyNumberFormat="0" applyAlignment="0" applyProtection="0">
      <alignment vertical="center"/>
    </xf>
    <xf numFmtId="0" fontId="17" fillId="5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17" fillId="5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17" fillId="5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17" fillId="5" borderId="1" applyNumberFormat="0" applyBorder="0" applyAlignment="0" applyProtection="0">
      <alignment vertical="center"/>
    </xf>
    <xf numFmtId="0" fontId="17" fillId="5" borderId="1" applyNumberFormat="0" applyBorder="0" applyAlignment="0" applyProtection="0">
      <alignment vertical="center"/>
    </xf>
    <xf numFmtId="0" fontId="17" fillId="5" borderId="1" applyNumberFormat="0" applyBorder="0" applyAlignment="0" applyProtection="0">
      <alignment vertical="center"/>
    </xf>
    <xf numFmtId="0" fontId="17" fillId="6" borderId="1" applyNumberFormat="0" applyBorder="0" applyAlignment="0" applyProtection="0">
      <alignment vertical="center"/>
    </xf>
    <xf numFmtId="0" fontId="17" fillId="6" borderId="1" applyNumberFormat="0" applyBorder="0" applyAlignment="0" applyProtection="0">
      <alignment vertical="center"/>
    </xf>
    <xf numFmtId="0" fontId="17" fillId="6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2" borderId="1" applyNumberFormat="0" applyBorder="0" applyAlignment="0" applyProtection="0">
      <alignment vertical="center"/>
    </xf>
    <xf numFmtId="0" fontId="17" fillId="6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17" fillId="12" borderId="1" applyNumberFormat="0" applyBorder="0" applyAlignment="0" applyProtection="0">
      <alignment vertical="center"/>
    </xf>
    <xf numFmtId="0" fontId="17" fillId="6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12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12" borderId="1" applyNumberFormat="0" applyBorder="0" applyAlignment="0" applyProtection="0">
      <alignment vertical="center"/>
    </xf>
    <xf numFmtId="0" fontId="17" fillId="8" borderId="1" applyNumberFormat="0" applyBorder="0" applyAlignment="0" applyProtection="0">
      <alignment vertical="center"/>
    </xf>
    <xf numFmtId="0" fontId="17" fillId="8" borderId="1" applyNumberFormat="0" applyBorder="0" applyAlignment="0" applyProtection="0">
      <alignment vertical="center"/>
    </xf>
    <xf numFmtId="0" fontId="17" fillId="8" borderId="1" applyNumberFormat="0" applyBorder="0" applyAlignment="0" applyProtection="0">
      <alignment vertical="center"/>
    </xf>
    <xf numFmtId="0" fontId="17" fillId="8" borderId="1" applyNumberFormat="0" applyBorder="0" applyAlignment="0" applyProtection="0">
      <alignment vertical="center"/>
    </xf>
    <xf numFmtId="0" fontId="17" fillId="8" borderId="1" applyNumberFormat="0" applyBorder="0" applyAlignment="0" applyProtection="0">
      <alignment vertical="center"/>
    </xf>
    <xf numFmtId="0" fontId="17" fillId="6" borderId="1" applyNumberFormat="0" applyBorder="0" applyAlignment="0" applyProtection="0">
      <alignment vertical="center"/>
    </xf>
    <xf numFmtId="0" fontId="17" fillId="9" borderId="1" applyNumberFormat="0" applyBorder="0" applyAlignment="0" applyProtection="0">
      <alignment vertical="center"/>
    </xf>
    <xf numFmtId="0" fontId="17" fillId="9" borderId="1" applyNumberFormat="0" applyBorder="0" applyAlignment="0" applyProtection="0">
      <alignment vertical="center"/>
    </xf>
    <xf numFmtId="0" fontId="17" fillId="5" borderId="1" applyNumberFormat="0" applyBorder="0" applyAlignment="0" applyProtection="0">
      <alignment vertical="center"/>
    </xf>
    <xf numFmtId="0" fontId="17" fillId="9" borderId="1" applyNumberFormat="0" applyBorder="0" applyAlignment="0" applyProtection="0">
      <alignment vertical="center"/>
    </xf>
    <xf numFmtId="0" fontId="17" fillId="5" borderId="1" applyNumberFormat="0" applyBorder="0" applyAlignment="0" applyProtection="0">
      <alignment vertical="center"/>
    </xf>
    <xf numFmtId="0" fontId="17" fillId="9" borderId="1" applyNumberFormat="0" applyBorder="0" applyAlignment="0" applyProtection="0">
      <alignment vertical="center"/>
    </xf>
    <xf numFmtId="0" fontId="17" fillId="5" borderId="1" applyNumberFormat="0" applyBorder="0" applyAlignment="0" applyProtection="0">
      <alignment vertical="center"/>
    </xf>
    <xf numFmtId="0" fontId="17" fillId="9" borderId="1" applyNumberFormat="0" applyBorder="0" applyAlignment="0" applyProtection="0">
      <alignment vertical="center"/>
    </xf>
    <xf numFmtId="0" fontId="17" fillId="9" borderId="1" applyNumberFormat="0" applyBorder="0" applyAlignment="0" applyProtection="0">
      <alignment vertical="center"/>
    </xf>
    <xf numFmtId="0" fontId="17" fillId="6" borderId="1" applyNumberFormat="0" applyBorder="0" applyAlignment="0" applyProtection="0">
      <alignment vertical="center"/>
    </xf>
    <xf numFmtId="0" fontId="17" fillId="9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4" borderId="1" applyNumberFormat="0" applyBorder="0" applyAlignment="0" applyProtection="0">
      <alignment vertical="center"/>
    </xf>
    <xf numFmtId="0" fontId="17" fillId="4" borderId="1" applyNumberFormat="0" applyBorder="0" applyAlignment="0" applyProtection="0">
      <alignment vertical="center"/>
    </xf>
    <xf numFmtId="0" fontId="17" fillId="4" borderId="1" applyNumberFormat="0" applyBorder="0" applyAlignment="0" applyProtection="0">
      <alignment vertical="center"/>
    </xf>
    <xf numFmtId="0" fontId="17" fillId="4" borderId="1" applyNumberFormat="0" applyBorder="0" applyAlignment="0" applyProtection="0">
      <alignment vertical="center"/>
    </xf>
    <xf numFmtId="0" fontId="17" fillId="4" borderId="1" applyNumberFormat="0" applyBorder="0" applyAlignment="0" applyProtection="0">
      <alignment vertical="center"/>
    </xf>
    <xf numFmtId="0" fontId="17" fillId="4" borderId="1" applyNumberFormat="0" applyBorder="0" applyAlignment="0" applyProtection="0">
      <alignment vertical="center"/>
    </xf>
    <xf numFmtId="0" fontId="17" fillId="11" borderId="1" applyNumberFormat="0" applyBorder="0" applyAlignment="0" applyProtection="0">
      <alignment vertical="center"/>
    </xf>
    <xf numFmtId="0" fontId="17" fillId="4" borderId="1" applyNumberFormat="0" applyBorder="0" applyAlignment="0" applyProtection="0">
      <alignment vertical="center"/>
    </xf>
    <xf numFmtId="0" fontId="17" fillId="11" borderId="1" applyNumberFormat="0" applyBorder="0" applyAlignment="0" applyProtection="0">
      <alignment vertical="center"/>
    </xf>
    <xf numFmtId="0" fontId="17" fillId="12" borderId="1" applyNumberFormat="0" applyBorder="0" applyAlignment="0" applyProtection="0">
      <alignment vertical="center"/>
    </xf>
    <xf numFmtId="0" fontId="17" fillId="5" borderId="1" applyNumberFormat="0" applyBorder="0" applyAlignment="0" applyProtection="0">
      <alignment vertical="center"/>
    </xf>
    <xf numFmtId="0" fontId="17" fillId="5" borderId="1" applyNumberFormat="0" applyBorder="0" applyAlignment="0" applyProtection="0">
      <alignment vertical="center"/>
    </xf>
    <xf numFmtId="0" fontId="17" fillId="5" borderId="1" applyNumberFormat="0" applyBorder="0" applyAlignment="0" applyProtection="0">
      <alignment vertical="center"/>
    </xf>
    <xf numFmtId="0" fontId="17" fillId="12" borderId="1" applyNumberFormat="0" applyBorder="0" applyAlignment="0" applyProtection="0">
      <alignment vertical="center"/>
    </xf>
    <xf numFmtId="0" fontId="17" fillId="5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5" borderId="1" applyNumberFormat="0" applyBorder="0" applyAlignment="0" applyProtection="0">
      <alignment vertical="center"/>
    </xf>
    <xf numFmtId="0" fontId="17" fillId="5" borderId="1" applyNumberFormat="0" applyBorder="0" applyAlignment="0" applyProtection="0">
      <alignment vertical="center"/>
    </xf>
    <xf numFmtId="0" fontId="17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17" fillId="6" borderId="1" applyNumberFormat="0" applyBorder="0" applyAlignment="0" applyProtection="0">
      <alignment vertical="center"/>
    </xf>
    <xf numFmtId="0" fontId="17" fillId="6" borderId="1" applyNumberFormat="0" applyBorder="0" applyAlignment="0" applyProtection="0">
      <alignment vertical="center"/>
    </xf>
    <xf numFmtId="0" fontId="17" fillId="6" borderId="1" applyNumberFormat="0" applyBorder="0" applyAlignment="0" applyProtection="0">
      <alignment vertical="center"/>
    </xf>
    <xf numFmtId="0" fontId="17" fillId="6" borderId="1" applyNumberFormat="0" applyBorder="0" applyAlignment="0" applyProtection="0">
      <alignment vertical="center"/>
    </xf>
    <xf numFmtId="0" fontId="17" fillId="6" borderId="1" applyNumberFormat="0" applyBorder="0" applyAlignment="0" applyProtection="0">
      <alignment vertical="center"/>
    </xf>
    <xf numFmtId="0" fontId="17" fillId="11" borderId="1" applyNumberFormat="0" applyBorder="0" applyAlignment="0" applyProtection="0">
      <alignment vertical="center"/>
    </xf>
    <xf numFmtId="0" fontId="17" fillId="6" borderId="1" applyNumberFormat="0" applyBorder="0" applyAlignment="0" applyProtection="0">
      <alignment vertical="center"/>
    </xf>
    <xf numFmtId="0" fontId="17" fillId="13" borderId="1" applyNumberFormat="0" applyBorder="0" applyAlignment="0" applyProtection="0">
      <alignment vertical="center"/>
    </xf>
    <xf numFmtId="0" fontId="17" fillId="6" borderId="1" applyNumberFormat="0" applyBorder="0" applyAlignment="0" applyProtection="0">
      <alignment vertical="center"/>
    </xf>
    <xf numFmtId="0" fontId="17" fillId="12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13" borderId="1" applyNumberFormat="0" applyBorder="0" applyAlignment="0" applyProtection="0">
      <alignment vertical="center"/>
    </xf>
    <xf numFmtId="0" fontId="17" fillId="8" borderId="1" applyNumberFormat="0" applyBorder="0" applyAlignment="0" applyProtection="0">
      <alignment vertical="center"/>
    </xf>
    <xf numFmtId="0" fontId="17" fillId="8" borderId="1" applyNumberFormat="0" applyBorder="0" applyAlignment="0" applyProtection="0">
      <alignment vertical="center"/>
    </xf>
    <xf numFmtId="0" fontId="17" fillId="8" borderId="1" applyNumberFormat="0" applyBorder="0" applyAlignment="0" applyProtection="0">
      <alignment vertical="center"/>
    </xf>
    <xf numFmtId="0" fontId="17" fillId="8" borderId="1" applyNumberFormat="0" applyBorder="0" applyAlignment="0" applyProtection="0">
      <alignment vertical="center"/>
    </xf>
    <xf numFmtId="0" fontId="17" fillId="11" borderId="1" applyNumberFormat="0" applyBorder="0" applyAlignment="0" applyProtection="0">
      <alignment vertical="center"/>
    </xf>
    <xf numFmtId="0" fontId="17" fillId="8" borderId="1" applyNumberFormat="0" applyBorder="0" applyAlignment="0" applyProtection="0">
      <alignment vertical="center"/>
    </xf>
    <xf numFmtId="0" fontId="17" fillId="8" borderId="1" applyNumberFormat="0" applyBorder="0" applyAlignment="0" applyProtection="0">
      <alignment vertical="center"/>
    </xf>
    <xf numFmtId="0" fontId="17" fillId="8" borderId="1" applyNumberFormat="0" applyBorder="0" applyAlignment="0" applyProtection="0">
      <alignment vertical="center"/>
    </xf>
    <xf numFmtId="0" fontId="17" fillId="9" borderId="1" applyNumberFormat="0" applyBorder="0" applyAlignment="0" applyProtection="0">
      <alignment vertical="center"/>
    </xf>
    <xf numFmtId="0" fontId="17" fillId="4" borderId="1" applyNumberFormat="0" applyBorder="0" applyAlignment="0" applyProtection="0">
      <alignment vertical="center"/>
    </xf>
    <xf numFmtId="0" fontId="17" fillId="9" borderId="1" applyNumberFormat="0" applyBorder="0" applyAlignment="0" applyProtection="0">
      <alignment vertical="center"/>
    </xf>
    <xf numFmtId="0" fontId="17" fillId="4" borderId="1" applyNumberFormat="0" applyBorder="0" applyAlignment="0" applyProtection="0">
      <alignment vertical="center"/>
    </xf>
    <xf numFmtId="0" fontId="17" fillId="9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17" fillId="9" borderId="1" applyNumberFormat="0" applyBorder="0" applyAlignment="0" applyProtection="0">
      <alignment vertical="center"/>
    </xf>
    <xf numFmtId="0" fontId="17" fillId="9" borderId="1" applyNumberFormat="0" applyBorder="0" applyAlignment="0" applyProtection="0">
      <alignment vertical="center"/>
    </xf>
    <xf numFmtId="0" fontId="17" fillId="4" borderId="1" applyNumberFormat="0" applyBorder="0" applyAlignment="0" applyProtection="0">
      <alignment vertical="center"/>
    </xf>
    <xf numFmtId="0" fontId="17" fillId="9" borderId="1" applyNumberFormat="0" applyBorder="0" applyAlignment="0" applyProtection="0">
      <alignment vertical="center"/>
    </xf>
    <xf numFmtId="0" fontId="17" fillId="9" borderId="1" applyNumberFormat="0" applyBorder="0" applyAlignment="0" applyProtection="0">
      <alignment vertical="center"/>
    </xf>
    <xf numFmtId="0" fontId="31" fillId="18" borderId="35" applyNumberFormat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8" fillId="47" borderId="36" applyNumberFormat="0" applyFont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31" fillId="18" borderId="35" applyNumberFormat="0" applyAlignment="0" applyProtection="0">
      <alignment vertical="center"/>
    </xf>
    <xf numFmtId="0" fontId="17" fillId="4" borderId="1" applyNumberFormat="0" applyBorder="0" applyAlignment="0" applyProtection="0">
      <alignment vertical="center"/>
    </xf>
    <xf numFmtId="0" fontId="17" fillId="4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25" fillId="19" borderId="16" applyNumberFormat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8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5" borderId="1" applyNumberFormat="0" applyBorder="0" applyAlignment="0" applyProtection="0">
      <alignment vertical="center"/>
    </xf>
    <xf numFmtId="0" fontId="17" fillId="5" borderId="1" applyNumberFormat="0" applyBorder="0" applyAlignment="0" applyProtection="0">
      <alignment vertical="center"/>
    </xf>
    <xf numFmtId="0" fontId="17" fillId="5" borderId="1" applyNumberFormat="0" applyBorder="0" applyAlignment="0" applyProtection="0">
      <alignment vertical="center"/>
    </xf>
    <xf numFmtId="0" fontId="19" fillId="17" borderId="1" applyNumberFormat="0" applyBorder="0" applyAlignment="0" applyProtection="0">
      <alignment vertical="center"/>
    </xf>
    <xf numFmtId="0" fontId="17" fillId="5" borderId="1" applyNumberFormat="0" applyBorder="0" applyAlignment="0" applyProtection="0">
      <alignment vertical="center"/>
    </xf>
    <xf numFmtId="0" fontId="17" fillId="13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17" fillId="13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3" borderId="1" applyNumberFormat="0" applyBorder="0" applyAlignment="0" applyProtection="0">
      <alignment vertical="center"/>
    </xf>
    <xf numFmtId="0" fontId="17" fillId="13" borderId="1" applyNumberFormat="0" applyBorder="0" applyAlignment="0" applyProtection="0">
      <alignment vertical="center"/>
    </xf>
    <xf numFmtId="0" fontId="17" fillId="13" borderId="1" applyNumberFormat="0" applyBorder="0" applyAlignment="0" applyProtection="0">
      <alignment vertical="center"/>
    </xf>
    <xf numFmtId="0" fontId="17" fillId="13" borderId="1" applyNumberFormat="0" applyBorder="0" applyAlignment="0" applyProtection="0">
      <alignment vertical="center"/>
    </xf>
    <xf numFmtId="0" fontId="17" fillId="6" borderId="1" applyNumberFormat="0" applyBorder="0" applyAlignment="0" applyProtection="0">
      <alignment vertical="center"/>
    </xf>
    <xf numFmtId="0" fontId="17" fillId="6" borderId="1" applyNumberFormat="0" applyBorder="0" applyAlignment="0" applyProtection="0">
      <alignment vertical="center"/>
    </xf>
    <xf numFmtId="0" fontId="17" fillId="11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9" fillId="22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8" borderId="1" applyNumberFormat="0" applyBorder="0" applyAlignment="0" applyProtection="0">
      <alignment vertical="center"/>
    </xf>
    <xf numFmtId="0" fontId="17" fillId="8" borderId="1" applyNumberFormat="0" applyBorder="0" applyAlignment="0" applyProtection="0">
      <alignment vertical="center"/>
    </xf>
    <xf numFmtId="0" fontId="17" fillId="11" borderId="1" applyNumberFormat="0" applyBorder="0" applyAlignment="0" applyProtection="0">
      <alignment vertical="center"/>
    </xf>
    <xf numFmtId="0" fontId="19" fillId="16" borderId="1" applyNumberFormat="0" applyBorder="0" applyAlignment="0" applyProtection="0">
      <alignment vertical="center"/>
    </xf>
    <xf numFmtId="0" fontId="17" fillId="8" borderId="1" applyNumberFormat="0" applyBorder="0" applyAlignment="0" applyProtection="0">
      <alignment vertical="center"/>
    </xf>
    <xf numFmtId="0" fontId="17" fillId="11" borderId="1" applyNumberFormat="0" applyBorder="0" applyAlignment="0" applyProtection="0">
      <alignment vertical="center"/>
    </xf>
    <xf numFmtId="0" fontId="17" fillId="8" borderId="1" applyNumberFormat="0" applyBorder="0" applyAlignment="0" applyProtection="0">
      <alignment vertical="center"/>
    </xf>
    <xf numFmtId="0" fontId="26" fillId="44" borderId="33" applyNumberFormat="0" applyAlignment="0" applyProtection="0">
      <alignment vertical="center"/>
    </xf>
    <xf numFmtId="0" fontId="17" fillId="11" borderId="1" applyNumberFormat="0" applyBorder="0" applyAlignment="0" applyProtection="0">
      <alignment vertical="center"/>
    </xf>
    <xf numFmtId="0" fontId="17" fillId="8" borderId="1" applyNumberFormat="0" applyBorder="0" applyAlignment="0" applyProtection="0">
      <alignment vertical="center"/>
    </xf>
    <xf numFmtId="0" fontId="17" fillId="12" borderId="1" applyNumberFormat="0" applyBorder="0" applyAlignment="0" applyProtection="0">
      <alignment vertical="center"/>
    </xf>
    <xf numFmtId="0" fontId="17" fillId="8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17" fillId="12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17" fillId="9" borderId="1" applyNumberFormat="0" applyBorder="0" applyAlignment="0" applyProtection="0">
      <alignment vertical="center"/>
    </xf>
    <xf numFmtId="0" fontId="17" fillId="9" borderId="1" applyNumberFormat="0" applyBorder="0" applyAlignment="0" applyProtection="0">
      <alignment vertical="center"/>
    </xf>
    <xf numFmtId="0" fontId="17" fillId="9" borderId="1" applyNumberFormat="0" applyBorder="0" applyAlignment="0" applyProtection="0">
      <alignment vertical="center"/>
    </xf>
    <xf numFmtId="0" fontId="19" fillId="23" borderId="1" applyNumberFormat="0" applyBorder="0" applyAlignment="0" applyProtection="0">
      <alignment vertical="center"/>
    </xf>
    <xf numFmtId="0" fontId="17" fillId="9" borderId="1" applyNumberFormat="0" applyBorder="0" applyAlignment="0" applyProtection="0">
      <alignment vertical="center"/>
    </xf>
    <xf numFmtId="0" fontId="17" fillId="9" borderId="1" applyNumberFormat="0" applyBorder="0" applyAlignment="0" applyProtection="0">
      <alignment vertical="center"/>
    </xf>
    <xf numFmtId="0" fontId="17" fillId="9" borderId="1" applyNumberFormat="0" applyBorder="0" applyAlignment="0" applyProtection="0">
      <alignment vertical="center"/>
    </xf>
    <xf numFmtId="0" fontId="17" fillId="9" borderId="1" applyNumberFormat="0" applyBorder="0" applyAlignment="0" applyProtection="0">
      <alignment vertical="center"/>
    </xf>
    <xf numFmtId="0" fontId="17" fillId="11" borderId="1" applyNumberFormat="0" applyBorder="0" applyAlignment="0" applyProtection="0">
      <alignment vertical="center"/>
    </xf>
    <xf numFmtId="0" fontId="17" fillId="11" borderId="1" applyNumberFormat="0" applyBorder="0" applyAlignment="0" applyProtection="0">
      <alignment vertical="center"/>
    </xf>
    <xf numFmtId="0" fontId="17" fillId="12" borderId="1" applyNumberFormat="0" applyBorder="0" applyAlignment="0" applyProtection="0">
      <alignment vertical="center"/>
    </xf>
    <xf numFmtId="0" fontId="17" fillId="12" borderId="1" applyNumberFormat="0" applyBorder="0" applyAlignment="0" applyProtection="0">
      <alignment vertical="center"/>
    </xf>
    <xf numFmtId="0" fontId="17" fillId="12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13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3" borderId="1" applyNumberFormat="0" applyBorder="0" applyAlignment="0" applyProtection="0">
      <alignment vertical="center"/>
    </xf>
    <xf numFmtId="0" fontId="17" fillId="13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17" fillId="13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1" borderId="1" applyNumberFormat="0" applyBorder="0" applyAlignment="0" applyProtection="0">
      <alignment vertical="center"/>
    </xf>
    <xf numFmtId="0" fontId="17" fillId="11" borderId="1" applyNumberFormat="0" applyBorder="0" applyAlignment="0" applyProtection="0">
      <alignment vertical="center"/>
    </xf>
    <xf numFmtId="0" fontId="17" fillId="11" borderId="1" applyNumberFormat="0" applyBorder="0" applyAlignment="0" applyProtection="0">
      <alignment vertical="center"/>
    </xf>
    <xf numFmtId="0" fontId="17" fillId="11" borderId="1" applyNumberFormat="0" applyBorder="0" applyAlignment="0" applyProtection="0">
      <alignment vertical="center"/>
    </xf>
    <xf numFmtId="0" fontId="17" fillId="11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2" borderId="1" applyNumberFormat="0" applyBorder="0" applyAlignment="0" applyProtection="0">
      <alignment vertical="center"/>
    </xf>
    <xf numFmtId="0" fontId="17" fillId="12" borderId="1" applyNumberFormat="0" applyBorder="0" applyAlignment="0" applyProtection="0">
      <alignment vertical="center"/>
    </xf>
    <xf numFmtId="0" fontId="17" fillId="12" borderId="1" applyNumberFormat="0" applyBorder="0" applyAlignment="0" applyProtection="0">
      <alignment vertical="center"/>
    </xf>
    <xf numFmtId="0" fontId="17" fillId="12" borderId="1" applyNumberFormat="0" applyBorder="0" applyAlignment="0" applyProtection="0">
      <alignment vertical="center"/>
    </xf>
    <xf numFmtId="0" fontId="17" fillId="12" borderId="1" applyNumberFormat="0" applyBorder="0" applyAlignment="0" applyProtection="0">
      <alignment vertical="center"/>
    </xf>
    <xf numFmtId="0" fontId="17" fillId="12" borderId="1" applyNumberFormat="0" applyBorder="0" applyAlignment="0" applyProtection="0">
      <alignment vertical="center"/>
    </xf>
    <xf numFmtId="0" fontId="17" fillId="11" borderId="1" applyNumberFormat="0" applyBorder="0" applyAlignment="0" applyProtection="0">
      <alignment vertical="center"/>
    </xf>
    <xf numFmtId="0" fontId="17" fillId="11" borderId="1" applyNumberFormat="0" applyBorder="0" applyAlignment="0" applyProtection="0">
      <alignment vertical="center"/>
    </xf>
    <xf numFmtId="0" fontId="17" fillId="11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17" fillId="11" borderId="1" applyNumberFormat="0" applyBorder="0" applyAlignment="0" applyProtection="0">
      <alignment vertical="center"/>
    </xf>
    <xf numFmtId="0" fontId="17" fillId="11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3" borderId="1" applyNumberFormat="0" applyBorder="0" applyAlignment="0" applyProtection="0">
      <alignment vertical="center"/>
    </xf>
    <xf numFmtId="0" fontId="17" fillId="13" borderId="1" applyNumberFormat="0" applyBorder="0" applyAlignment="0" applyProtection="0">
      <alignment vertical="center"/>
    </xf>
    <xf numFmtId="0" fontId="17" fillId="13" borderId="1" applyNumberFormat="0" applyBorder="0" applyAlignment="0" applyProtection="0">
      <alignment vertical="center"/>
    </xf>
    <xf numFmtId="0" fontId="17" fillId="13" borderId="1" applyNumberFormat="0" applyBorder="0" applyAlignment="0" applyProtection="0">
      <alignment vertical="center"/>
    </xf>
    <xf numFmtId="0" fontId="17" fillId="13" borderId="1" applyNumberFormat="0" applyBorder="0" applyAlignment="0" applyProtection="0">
      <alignment vertical="center"/>
    </xf>
    <xf numFmtId="0" fontId="17" fillId="13" borderId="1" applyNumberFormat="0" applyBorder="0" applyAlignment="0" applyProtection="0">
      <alignment vertical="center"/>
    </xf>
    <xf numFmtId="0" fontId="17" fillId="13" borderId="1" applyNumberFormat="0" applyBorder="0" applyAlignment="0" applyProtection="0">
      <alignment vertical="center"/>
    </xf>
    <xf numFmtId="0" fontId="19" fillId="14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19" fillId="14" borderId="1" applyNumberFormat="0" applyBorder="0" applyAlignment="0" applyProtection="0">
      <alignment vertical="center"/>
    </xf>
    <xf numFmtId="0" fontId="19" fillId="14" borderId="1" applyNumberFormat="0" applyBorder="0" applyAlignment="0" applyProtection="0">
      <alignment vertical="center"/>
    </xf>
    <xf numFmtId="0" fontId="19" fillId="11" borderId="1" applyNumberFormat="0" applyBorder="0" applyAlignment="0" applyProtection="0">
      <alignment vertical="center"/>
    </xf>
    <xf numFmtId="0" fontId="19" fillId="11" borderId="1" applyNumberFormat="0" applyBorder="0" applyAlignment="0" applyProtection="0">
      <alignment vertical="center"/>
    </xf>
    <xf numFmtId="0" fontId="19" fillId="11" borderId="1" applyNumberFormat="0" applyBorder="0" applyAlignment="0" applyProtection="0">
      <alignment vertical="center"/>
    </xf>
    <xf numFmtId="0" fontId="19" fillId="12" borderId="1" applyNumberFormat="0" applyBorder="0" applyAlignment="0" applyProtection="0">
      <alignment vertical="center"/>
    </xf>
    <xf numFmtId="0" fontId="19" fillId="12" borderId="1" applyNumberFormat="0" applyBorder="0" applyAlignment="0" applyProtection="0">
      <alignment vertical="center"/>
    </xf>
    <xf numFmtId="0" fontId="19" fillId="12" borderId="1" applyNumberFormat="0" applyBorder="0" applyAlignment="0" applyProtection="0">
      <alignment vertical="center"/>
    </xf>
    <xf numFmtId="0" fontId="19" fillId="15" borderId="1" applyNumberFormat="0" applyBorder="0" applyAlignment="0" applyProtection="0">
      <alignment vertical="center"/>
    </xf>
    <xf numFmtId="0" fontId="19" fillId="15" borderId="1" applyNumberFormat="0" applyBorder="0" applyAlignment="0" applyProtection="0">
      <alignment vertical="center"/>
    </xf>
    <xf numFmtId="0" fontId="19" fillId="15" borderId="1" applyNumberFormat="0" applyBorder="0" applyAlignment="0" applyProtection="0">
      <alignment vertical="center"/>
    </xf>
    <xf numFmtId="0" fontId="17" fillId="47" borderId="36" applyNumberFormat="0" applyFont="0" applyAlignment="0" applyProtection="0">
      <alignment vertical="center"/>
    </xf>
    <xf numFmtId="0" fontId="19" fillId="16" borderId="1" applyNumberFormat="0" applyBorder="0" applyAlignment="0" applyProtection="0">
      <alignment vertical="center"/>
    </xf>
    <xf numFmtId="0" fontId="19" fillId="15" borderId="1" applyNumberFormat="0" applyBorder="0" applyAlignment="0" applyProtection="0">
      <alignment vertical="center"/>
    </xf>
    <xf numFmtId="0" fontId="19" fillId="16" borderId="1" applyNumberFormat="0" applyBorder="0" applyAlignment="0" applyProtection="0">
      <alignment vertical="center"/>
    </xf>
    <xf numFmtId="0" fontId="19" fillId="15" borderId="1" applyNumberFormat="0" applyBorder="0" applyAlignment="0" applyProtection="0">
      <alignment vertical="center"/>
    </xf>
    <xf numFmtId="0" fontId="19" fillId="16" borderId="1" applyNumberFormat="0" applyBorder="0" applyAlignment="0" applyProtection="0">
      <alignment vertical="center"/>
    </xf>
    <xf numFmtId="0" fontId="19" fillId="15" borderId="1" applyNumberFormat="0" applyBorder="0" applyAlignment="0" applyProtection="0">
      <alignment vertical="center"/>
    </xf>
    <xf numFmtId="0" fontId="19" fillId="17" borderId="1" applyNumberFormat="0" applyBorder="0" applyAlignment="0" applyProtection="0">
      <alignment vertical="center"/>
    </xf>
    <xf numFmtId="0" fontId="19" fillId="17" borderId="1" applyNumberFormat="0" applyBorder="0" applyAlignment="0" applyProtection="0">
      <alignment vertical="center"/>
    </xf>
    <xf numFmtId="0" fontId="19" fillId="14" borderId="1" applyNumberFormat="0" applyBorder="0" applyAlignment="0" applyProtection="0">
      <alignment vertical="center"/>
    </xf>
    <xf numFmtId="0" fontId="19" fillId="14" borderId="1" applyNumberFormat="0" applyBorder="0" applyAlignment="0" applyProtection="0">
      <alignment vertical="center"/>
    </xf>
    <xf numFmtId="0" fontId="19" fillId="14" borderId="1" applyNumberFormat="0" applyBorder="0" applyAlignment="0" applyProtection="0">
      <alignment vertical="center"/>
    </xf>
    <xf numFmtId="0" fontId="19" fillId="11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19" fillId="11" borderId="1" applyNumberFormat="0" applyBorder="0" applyAlignment="0" applyProtection="0">
      <alignment vertical="center"/>
    </xf>
    <xf numFmtId="0" fontId="8" fillId="25" borderId="36" applyNumberFormat="0" applyFont="0" applyAlignment="0" applyProtection="0">
      <alignment vertical="center"/>
    </xf>
    <xf numFmtId="0" fontId="8" fillId="25" borderId="36" applyNumberFormat="0" applyFont="0" applyAlignment="0" applyProtection="0">
      <alignment vertical="center"/>
    </xf>
    <xf numFmtId="0" fontId="19" fillId="12" borderId="1" applyNumberFormat="0" applyBorder="0" applyAlignment="0" applyProtection="0">
      <alignment vertical="center"/>
    </xf>
    <xf numFmtId="0" fontId="19" fillId="12" borderId="1" applyNumberFormat="0" applyBorder="0" applyAlignment="0" applyProtection="0">
      <alignment vertical="center"/>
    </xf>
    <xf numFmtId="0" fontId="19" fillId="12" borderId="1" applyNumberFormat="0" applyBorder="0" applyAlignment="0" applyProtection="0">
      <alignment vertical="center"/>
    </xf>
    <xf numFmtId="0" fontId="19" fillId="15" borderId="1" applyNumberFormat="0" applyBorder="0" applyAlignment="0" applyProtection="0">
      <alignment vertical="center"/>
    </xf>
    <xf numFmtId="0" fontId="19" fillId="15" borderId="1" applyNumberFormat="0" applyBorder="0" applyAlignment="0" applyProtection="0">
      <alignment vertical="center"/>
    </xf>
    <xf numFmtId="0" fontId="19" fillId="15" borderId="1" applyNumberFormat="0" applyBorder="0" applyAlignment="0" applyProtection="0">
      <alignment vertical="center"/>
    </xf>
    <xf numFmtId="0" fontId="25" fillId="19" borderId="16" applyNumberFormat="0" applyAlignment="0" applyProtection="0">
      <alignment vertical="center"/>
    </xf>
    <xf numFmtId="0" fontId="19" fillId="16" borderId="1" applyNumberFormat="0" applyBorder="0" applyAlignment="0" applyProtection="0">
      <alignment vertical="center"/>
    </xf>
    <xf numFmtId="0" fontId="19" fillId="16" borderId="1" applyNumberFormat="0" applyBorder="0" applyAlignment="0" applyProtection="0">
      <alignment vertical="center"/>
    </xf>
    <xf numFmtId="0" fontId="19" fillId="16" borderId="1" applyNumberFormat="0" applyBorder="0" applyAlignment="0" applyProtection="0">
      <alignment vertical="center"/>
    </xf>
    <xf numFmtId="0" fontId="19" fillId="17" borderId="1" applyNumberFormat="0" applyBorder="0" applyAlignment="0" applyProtection="0">
      <alignment vertical="center"/>
    </xf>
    <xf numFmtId="0" fontId="19" fillId="17" borderId="1" applyNumberFormat="0" applyBorder="0" applyAlignment="0" applyProtection="0">
      <alignment vertical="center"/>
    </xf>
    <xf numFmtId="0" fontId="19" fillId="17" borderId="1" applyNumberFormat="0" applyBorder="0" applyAlignment="0" applyProtection="0">
      <alignment vertical="center"/>
    </xf>
    <xf numFmtId="0" fontId="19" fillId="17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19" fillId="14" borderId="1" applyNumberFormat="0" applyBorder="0" applyAlignment="0" applyProtection="0">
      <alignment vertical="center"/>
    </xf>
    <xf numFmtId="0" fontId="19" fillId="14" borderId="1" applyNumberFormat="0" applyBorder="0" applyAlignment="0" applyProtection="0">
      <alignment vertical="center"/>
    </xf>
    <xf numFmtId="0" fontId="19" fillId="14" borderId="1" applyNumberFormat="0" applyBorder="0" applyAlignment="0" applyProtection="0">
      <alignment vertical="center"/>
    </xf>
    <xf numFmtId="0" fontId="19" fillId="11" borderId="1" applyNumberFormat="0" applyBorder="0" applyAlignment="0" applyProtection="0">
      <alignment vertical="center"/>
    </xf>
    <xf numFmtId="0" fontId="19" fillId="11" borderId="1" applyNumberFormat="0" applyBorder="0" applyAlignment="0" applyProtection="0">
      <alignment vertical="center"/>
    </xf>
    <xf numFmtId="0" fontId="19" fillId="11" borderId="1" applyNumberFormat="0" applyBorder="0" applyAlignment="0" applyProtection="0">
      <alignment vertical="center"/>
    </xf>
    <xf numFmtId="0" fontId="19" fillId="12" borderId="1" applyNumberFormat="0" applyBorder="0" applyAlignment="0" applyProtection="0">
      <alignment vertical="center"/>
    </xf>
    <xf numFmtId="0" fontId="19" fillId="12" borderId="1" applyNumberFormat="0" applyBorder="0" applyAlignment="0" applyProtection="0">
      <alignment vertical="center"/>
    </xf>
    <xf numFmtId="0" fontId="19" fillId="12" borderId="1" applyNumberFormat="0" applyBorder="0" applyAlignment="0" applyProtection="0">
      <alignment vertical="center"/>
    </xf>
    <xf numFmtId="0" fontId="19" fillId="15" borderId="1" applyNumberFormat="0" applyBorder="0" applyAlignment="0" applyProtection="0">
      <alignment vertical="center"/>
    </xf>
    <xf numFmtId="0" fontId="19" fillId="15" borderId="1" applyNumberFormat="0" applyBorder="0" applyAlignment="0" applyProtection="0">
      <alignment vertical="center"/>
    </xf>
    <xf numFmtId="0" fontId="19" fillId="15" borderId="1" applyNumberFormat="0" applyBorder="0" applyAlignment="0" applyProtection="0">
      <alignment vertical="center"/>
    </xf>
    <xf numFmtId="0" fontId="19" fillId="16" borderId="1" applyNumberFormat="0" applyBorder="0" applyAlignment="0" applyProtection="0">
      <alignment vertical="center"/>
    </xf>
    <xf numFmtId="0" fontId="19" fillId="16" borderId="1" applyNumberFormat="0" applyBorder="0" applyAlignment="0" applyProtection="0">
      <alignment vertical="center"/>
    </xf>
    <xf numFmtId="0" fontId="19" fillId="15" borderId="1" applyNumberFormat="0" applyBorder="0" applyAlignment="0" applyProtection="0">
      <alignment vertical="center"/>
    </xf>
    <xf numFmtId="0" fontId="19" fillId="17" borderId="1" applyNumberFormat="0" applyBorder="0" applyAlignment="0" applyProtection="0">
      <alignment vertical="center"/>
    </xf>
    <xf numFmtId="0" fontId="19" fillId="20" borderId="1" applyNumberFormat="0" applyBorder="0" applyAlignment="0" applyProtection="0">
      <alignment vertical="center"/>
    </xf>
    <xf numFmtId="0" fontId="19" fillId="20" borderId="1" applyNumberFormat="0" applyBorder="0" applyAlignment="0" applyProtection="0">
      <alignment vertical="center"/>
    </xf>
    <xf numFmtId="0" fontId="19" fillId="20" borderId="1" applyNumberFormat="0" applyBorder="0" applyAlignment="0" applyProtection="0">
      <alignment vertical="center"/>
    </xf>
    <xf numFmtId="0" fontId="19" fillId="21" borderId="1" applyNumberFormat="0" applyBorder="0" applyAlignment="0" applyProtection="0">
      <alignment vertical="center"/>
    </xf>
    <xf numFmtId="0" fontId="19" fillId="21" borderId="1" applyNumberFormat="0" applyBorder="0" applyAlignment="0" applyProtection="0">
      <alignment vertical="center"/>
    </xf>
    <xf numFmtId="0" fontId="19" fillId="21" borderId="1" applyNumberFormat="0" applyBorder="0" applyAlignment="0" applyProtection="0">
      <alignment vertical="center"/>
    </xf>
    <xf numFmtId="0" fontId="19" fillId="22" borderId="1" applyNumberFormat="0" applyBorder="0" applyAlignment="0" applyProtection="0">
      <alignment vertical="center"/>
    </xf>
    <xf numFmtId="0" fontId="19" fillId="22" borderId="1" applyNumberFormat="0" applyBorder="0" applyAlignment="0" applyProtection="0">
      <alignment vertical="center"/>
    </xf>
    <xf numFmtId="0" fontId="19" fillId="22" borderId="1" applyNumberFormat="0" applyBorder="0" applyAlignment="0" applyProtection="0">
      <alignment vertical="center"/>
    </xf>
    <xf numFmtId="0" fontId="19" fillId="15" borderId="1" applyNumberFormat="0" applyBorder="0" applyAlignment="0" applyProtection="0">
      <alignment vertical="center"/>
    </xf>
    <xf numFmtId="0" fontId="19" fillId="15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19" fillId="16" borderId="1" applyNumberFormat="0" applyBorder="0" applyAlignment="0" applyProtection="0">
      <alignment vertical="center"/>
    </xf>
    <xf numFmtId="0" fontId="19" fillId="16" borderId="1" applyNumberFormat="0" applyBorder="0" applyAlignment="0" applyProtection="0">
      <alignment vertical="center"/>
    </xf>
    <xf numFmtId="0" fontId="19" fillId="16" borderId="1" applyNumberFormat="0" applyBorder="0" applyAlignment="0" applyProtection="0">
      <alignment vertical="center"/>
    </xf>
    <xf numFmtId="0" fontId="19" fillId="23" borderId="1" applyNumberFormat="0" applyBorder="0" applyAlignment="0" applyProtection="0">
      <alignment vertical="center"/>
    </xf>
    <xf numFmtId="0" fontId="19" fillId="23" borderId="1" applyNumberFormat="0" applyBorder="0" applyAlignment="0" applyProtection="0">
      <alignment vertical="center"/>
    </xf>
    <xf numFmtId="0" fontId="19" fillId="23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31" fillId="18" borderId="35" applyNumberFormat="0" applyAlignment="0" applyProtection="0">
      <alignment vertical="center"/>
    </xf>
    <xf numFmtId="0" fontId="31" fillId="18" borderId="35" applyNumberFormat="0" applyAlignment="0" applyProtection="0">
      <alignment vertical="center"/>
    </xf>
    <xf numFmtId="0" fontId="31" fillId="18" borderId="35" applyNumberFormat="0" applyAlignment="0" applyProtection="0">
      <alignment vertical="center"/>
    </xf>
    <xf numFmtId="0" fontId="31" fillId="18" borderId="35" applyNumberFormat="0" applyAlignment="0" applyProtection="0">
      <alignment vertical="center"/>
    </xf>
    <xf numFmtId="0" fontId="25" fillId="19" borderId="16" applyNumberFormat="0" applyAlignment="0" applyProtection="0">
      <alignment vertical="center"/>
    </xf>
    <xf numFmtId="0" fontId="25" fillId="19" borderId="16" applyNumberFormat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32" fillId="9" borderId="35" applyNumberFormat="0" applyAlignment="0" applyProtection="0">
      <alignment vertical="center"/>
    </xf>
    <xf numFmtId="0" fontId="32" fillId="9" borderId="35" applyNumberFormat="0" applyAlignment="0" applyProtection="0">
      <alignment vertical="center"/>
    </xf>
    <xf numFmtId="0" fontId="32" fillId="9" borderId="35" applyNumberFormat="0" applyAlignment="0" applyProtection="0">
      <alignment vertical="center"/>
    </xf>
    <xf numFmtId="0" fontId="32" fillId="9" borderId="35" applyNumberFormat="0" applyAlignment="0" applyProtection="0">
      <alignment vertical="center"/>
    </xf>
    <xf numFmtId="0" fontId="21" fillId="24" borderId="1" applyNumberFormat="0" applyBorder="0" applyAlignment="0" applyProtection="0">
      <alignment vertical="center"/>
    </xf>
    <xf numFmtId="0" fontId="21" fillId="24" borderId="1" applyNumberFormat="0" applyBorder="0" applyAlignment="0" applyProtection="0">
      <alignment vertical="center"/>
    </xf>
    <xf numFmtId="0" fontId="21" fillId="24" borderId="1" applyNumberFormat="0" applyBorder="0" applyAlignment="0" applyProtection="0">
      <alignment vertical="center"/>
    </xf>
    <xf numFmtId="0" fontId="17" fillId="25" borderId="36" applyNumberFormat="0" applyFont="0" applyAlignment="0" applyProtection="0">
      <alignment vertical="center"/>
    </xf>
    <xf numFmtId="0" fontId="17" fillId="25" borderId="36" applyNumberFormat="0" applyFont="0" applyAlignment="0" applyProtection="0">
      <alignment vertical="center"/>
    </xf>
    <xf numFmtId="0" fontId="17" fillId="25" borderId="36" applyNumberFormat="0" applyFont="0" applyAlignment="0" applyProtection="0">
      <alignment vertical="center"/>
    </xf>
    <xf numFmtId="0" fontId="17" fillId="25" borderId="36" applyNumberFormat="0" applyFont="0" applyAlignment="0" applyProtection="0">
      <alignment vertical="center"/>
    </xf>
    <xf numFmtId="0" fontId="17" fillId="25" borderId="36" applyNumberFormat="0" applyFont="0" applyAlignment="0" applyProtection="0">
      <alignment vertical="center"/>
    </xf>
    <xf numFmtId="0" fontId="17" fillId="25" borderId="36" applyNumberFormat="0" applyFont="0" applyAlignment="0" applyProtection="0">
      <alignment vertical="center"/>
    </xf>
    <xf numFmtId="0" fontId="17" fillId="25" borderId="36" applyNumberFormat="0" applyFont="0" applyAlignment="0" applyProtection="0">
      <alignment vertical="center"/>
    </xf>
    <xf numFmtId="0" fontId="17" fillId="25" borderId="36" applyNumberFormat="0" applyFont="0" applyAlignment="0" applyProtection="0">
      <alignment vertical="center"/>
    </xf>
    <xf numFmtId="0" fontId="26" fillId="18" borderId="33" applyNumberFormat="0" applyAlignment="0" applyProtection="0">
      <alignment vertical="center"/>
    </xf>
    <xf numFmtId="0" fontId="26" fillId="18" borderId="33" applyNumberFormat="0" applyAlignment="0" applyProtection="0">
      <alignment vertical="center"/>
    </xf>
    <xf numFmtId="0" fontId="26" fillId="18" borderId="33" applyNumberFormat="0" applyAlignment="0" applyProtection="0">
      <alignment vertical="center"/>
    </xf>
    <xf numFmtId="0" fontId="26" fillId="18" borderId="33" applyNumberFormat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8" fillId="47" borderId="36" applyNumberFormat="0" applyFont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19" fillId="23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8" fillId="25" borderId="36" applyNumberFormat="0" applyFont="0" applyAlignment="0" applyProtection="0">
      <alignment vertical="center"/>
    </xf>
    <xf numFmtId="0" fontId="8" fillId="25" borderId="36" applyNumberFormat="0" applyFont="0" applyAlignment="0" applyProtection="0">
      <alignment vertical="center"/>
    </xf>
    <xf numFmtId="0" fontId="8" fillId="25" borderId="36" applyNumberFormat="0" applyFont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8" fillId="25" borderId="36" applyNumberFormat="0" applyFont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6" fillId="18" borderId="33" applyNumberFormat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8" fillId="25" borderId="36" applyNumberFormat="0" applyFont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8" fillId="47" borderId="36" applyNumberFormat="0" applyFont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19" fillId="16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6" fillId="18" borderId="33" applyNumberFormat="0" applyAlignment="0" applyProtection="0">
      <alignment vertical="center"/>
    </xf>
    <xf numFmtId="0" fontId="32" fillId="9" borderId="35" applyNumberFormat="0" applyAlignment="0" applyProtection="0">
      <alignment vertical="center"/>
    </xf>
    <xf numFmtId="0" fontId="32" fillId="9" borderId="35" applyNumberFormat="0" applyAlignment="0" applyProtection="0">
      <alignment vertical="center"/>
    </xf>
    <xf numFmtId="0" fontId="32" fillId="9" borderId="35" applyNumberFormat="0" applyAlignment="0" applyProtection="0">
      <alignment vertical="center"/>
    </xf>
    <xf numFmtId="0" fontId="31" fillId="44" borderId="35" applyNumberFormat="0" applyAlignment="0" applyProtection="0">
      <alignment vertical="center"/>
    </xf>
    <xf numFmtId="0" fontId="31" fillId="44" borderId="35" applyNumberFormat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17" fillId="47" borderId="36" applyNumberFormat="0" applyFont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19" fillId="22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32" fillId="9" borderId="35" applyNumberFormat="0" applyAlignment="0" applyProtection="0">
      <alignment vertical="center"/>
    </xf>
    <xf numFmtId="0" fontId="32" fillId="9" borderId="35" applyNumberFormat="0" applyAlignment="0" applyProtection="0">
      <alignment vertical="center"/>
    </xf>
    <xf numFmtId="0" fontId="32" fillId="9" borderId="35" applyNumberFormat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5" fillId="19" borderId="16" applyNumberFormat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8" fillId="25" borderId="36" applyNumberFormat="0" applyFont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32" fillId="31" borderId="35" applyNumberFormat="0" applyAlignment="0" applyProtection="0">
      <alignment vertical="center"/>
    </xf>
    <xf numFmtId="0" fontId="32" fillId="31" borderId="35" applyNumberFormat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6" fillId="44" borderId="33" applyNumberFormat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26" fillId="18" borderId="33" applyNumberFormat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22" fillId="6" borderId="1" applyNumberFormat="0" applyBorder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31" fillId="18" borderId="35" applyNumberFormat="0" applyAlignment="0" applyProtection="0">
      <alignment vertical="center"/>
    </xf>
    <xf numFmtId="0" fontId="31" fillId="18" borderId="35" applyNumberFormat="0" applyAlignment="0" applyProtection="0">
      <alignment vertical="center"/>
    </xf>
    <xf numFmtId="0" fontId="31" fillId="18" borderId="35" applyNumberFormat="0" applyAlignment="0" applyProtection="0">
      <alignment vertical="center"/>
    </xf>
    <xf numFmtId="0" fontId="31" fillId="18" borderId="35" applyNumberFormat="0" applyAlignment="0" applyProtection="0">
      <alignment vertical="center"/>
    </xf>
    <xf numFmtId="0" fontId="25" fillId="19" borderId="16" applyNumberFormat="0" applyAlignment="0" applyProtection="0">
      <alignment vertical="center"/>
    </xf>
    <xf numFmtId="0" fontId="19" fillId="21" borderId="1" applyNumberFormat="0" applyBorder="0" applyAlignment="0" applyProtection="0">
      <alignment vertical="center"/>
    </xf>
    <xf numFmtId="0" fontId="26" fillId="44" borderId="33" applyNumberFormat="0" applyAlignment="0" applyProtection="0">
      <alignment vertical="center"/>
    </xf>
    <xf numFmtId="0" fontId="8" fillId="47" borderId="36" applyNumberFormat="0" applyFont="0" applyAlignment="0" applyProtection="0">
      <alignment vertical="center"/>
    </xf>
    <xf numFmtId="0" fontId="8" fillId="47" borderId="36" applyNumberFormat="0" applyFont="0" applyAlignment="0" applyProtection="0">
      <alignment vertical="center"/>
    </xf>
    <xf numFmtId="0" fontId="8" fillId="47" borderId="36" applyNumberFormat="0" applyFont="0" applyAlignment="0" applyProtection="0">
      <alignment vertical="center"/>
    </xf>
    <xf numFmtId="0" fontId="8" fillId="47" borderId="36" applyNumberFormat="0" applyFont="0" applyAlignment="0" applyProtection="0">
      <alignment vertical="center"/>
    </xf>
    <xf numFmtId="0" fontId="19" fillId="20" borderId="1" applyNumberFormat="0" applyBorder="0" applyAlignment="0" applyProtection="0">
      <alignment vertical="center"/>
    </xf>
    <xf numFmtId="0" fontId="19" fillId="20" borderId="1" applyNumberFormat="0" applyBorder="0" applyAlignment="0" applyProtection="0">
      <alignment vertical="center"/>
    </xf>
    <xf numFmtId="0" fontId="19" fillId="20" borderId="1" applyNumberFormat="0" applyBorder="0" applyAlignment="0" applyProtection="0">
      <alignment vertical="center"/>
    </xf>
    <xf numFmtId="0" fontId="19" fillId="22" borderId="1" applyNumberFormat="0" applyBorder="0" applyAlignment="0" applyProtection="0">
      <alignment vertical="center"/>
    </xf>
    <xf numFmtId="0" fontId="19" fillId="22" borderId="1" applyNumberFormat="0" applyBorder="0" applyAlignment="0" applyProtection="0">
      <alignment vertical="center"/>
    </xf>
    <xf numFmtId="0" fontId="19" fillId="22" borderId="1" applyNumberFormat="0" applyBorder="0" applyAlignment="0" applyProtection="0">
      <alignment vertical="center"/>
    </xf>
    <xf numFmtId="0" fontId="19" fillId="16" borderId="1" applyNumberFormat="0" applyBorder="0" applyAlignment="0" applyProtection="0">
      <alignment vertical="center"/>
    </xf>
    <xf numFmtId="0" fontId="19" fillId="16" borderId="1" applyNumberFormat="0" applyBorder="0" applyAlignment="0" applyProtection="0">
      <alignment vertical="center"/>
    </xf>
    <xf numFmtId="0" fontId="19" fillId="23" borderId="1" applyNumberFormat="0" applyBorder="0" applyAlignment="0" applyProtection="0">
      <alignment vertical="center"/>
    </xf>
    <xf numFmtId="0" fontId="19" fillId="23" borderId="1" applyNumberFormat="0" applyBorder="0" applyAlignment="0" applyProtection="0">
      <alignment vertical="center"/>
    </xf>
    <xf numFmtId="0" fontId="21" fillId="24" borderId="1" applyNumberFormat="0" applyBorder="0" applyAlignment="0" applyProtection="0">
      <alignment vertical="center"/>
    </xf>
    <xf numFmtId="0" fontId="21" fillId="24" borderId="1" applyNumberFormat="0" applyBorder="0" applyAlignment="0" applyProtection="0">
      <alignment vertical="center"/>
    </xf>
    <xf numFmtId="0" fontId="21" fillId="24" borderId="1" applyNumberFormat="0" applyBorder="0" applyAlignment="0" applyProtection="0">
      <alignment vertical="center"/>
    </xf>
    <xf numFmtId="0" fontId="26" fillId="18" borderId="33" applyNumberFormat="0" applyAlignment="0" applyProtection="0">
      <alignment vertical="center"/>
    </xf>
    <xf numFmtId="0" fontId="26" fillId="18" borderId="33" applyNumberFormat="0" applyAlignment="0" applyProtection="0">
      <alignment vertical="center"/>
    </xf>
    <xf numFmtId="0" fontId="26" fillId="18" borderId="33" applyNumberFormat="0" applyAlignment="0" applyProtection="0">
      <alignment vertical="center"/>
    </xf>
    <xf numFmtId="0" fontId="26" fillId="18" borderId="33" applyNumberFormat="0" applyAlignment="0" applyProtection="0">
      <alignment vertical="center"/>
    </xf>
    <xf numFmtId="0" fontId="26" fillId="18" borderId="33" applyNumberFormat="0" applyAlignment="0" applyProtection="0">
      <alignment vertical="center"/>
    </xf>
    <xf numFmtId="0" fontId="32" fillId="9" borderId="35" applyNumberFormat="0" applyAlignment="0" applyProtection="0">
      <alignment vertical="center"/>
    </xf>
    <xf numFmtId="0" fontId="32" fillId="9" borderId="35" applyNumberFormat="0" applyAlignment="0" applyProtection="0">
      <alignment vertical="center"/>
    </xf>
    <xf numFmtId="0" fontId="19" fillId="20" borderId="1" applyNumberFormat="0" applyBorder="0" applyAlignment="0" applyProtection="0">
      <alignment vertical="center"/>
    </xf>
    <xf numFmtId="0" fontId="19" fillId="20" borderId="1" applyNumberFormat="0" applyBorder="0" applyAlignment="0" applyProtection="0">
      <alignment vertical="center"/>
    </xf>
    <xf numFmtId="0" fontId="19" fillId="20" borderId="1" applyNumberFormat="0" applyBorder="0" applyAlignment="0" applyProtection="0">
      <alignment vertical="center"/>
    </xf>
    <xf numFmtId="0" fontId="19" fillId="21" borderId="1" applyNumberFormat="0" applyBorder="0" applyAlignment="0" applyProtection="0">
      <alignment vertical="center"/>
    </xf>
    <xf numFmtId="0" fontId="19" fillId="21" borderId="1" applyNumberFormat="0" applyBorder="0" applyAlignment="0" applyProtection="0">
      <alignment vertical="center"/>
    </xf>
    <xf numFmtId="0" fontId="19" fillId="22" borderId="1" applyNumberFormat="0" applyBorder="0" applyAlignment="0" applyProtection="0">
      <alignment vertical="center"/>
    </xf>
    <xf numFmtId="0" fontId="31" fillId="44" borderId="35" applyNumberFormat="0" applyAlignment="0" applyProtection="0">
      <alignment vertical="center"/>
    </xf>
    <xf numFmtId="0" fontId="19" fillId="15" borderId="1" applyNumberFormat="0" applyBorder="0" applyAlignment="0" applyProtection="0">
      <alignment vertical="center"/>
    </xf>
    <xf numFmtId="0" fontId="19" fillId="15" borderId="1" applyNumberFormat="0" applyBorder="0" applyAlignment="0" applyProtection="0">
      <alignment vertical="center"/>
    </xf>
    <xf numFmtId="0" fontId="19" fillId="16" borderId="1" applyNumberFormat="0" applyBorder="0" applyAlignment="0" applyProtection="0">
      <alignment vertical="center"/>
    </xf>
    <xf numFmtId="0" fontId="19" fillId="16" borderId="1" applyNumberFormat="0" applyBorder="0" applyAlignment="0" applyProtection="0">
      <alignment vertical="center"/>
    </xf>
    <xf numFmtId="0" fontId="19" fillId="16" borderId="1" applyNumberFormat="0" applyBorder="0" applyAlignment="0" applyProtection="0">
      <alignment vertical="center"/>
    </xf>
    <xf numFmtId="0" fontId="19" fillId="23" borderId="1" applyNumberFormat="0" applyBorder="0" applyAlignment="0" applyProtection="0">
      <alignment vertical="center"/>
    </xf>
    <xf numFmtId="0" fontId="19" fillId="23" borderId="1" applyNumberFormat="0" applyBorder="0" applyAlignment="0" applyProtection="0">
      <alignment vertical="center"/>
    </xf>
    <xf numFmtId="0" fontId="8" fillId="25" borderId="36" applyNumberFormat="0" applyFont="0" applyAlignment="0" applyProtection="0">
      <alignment vertical="center"/>
    </xf>
    <xf numFmtId="0" fontId="8" fillId="25" borderId="36" applyNumberFormat="0" applyFont="0" applyAlignment="0" applyProtection="0">
      <alignment vertical="center"/>
    </xf>
    <xf numFmtId="0" fontId="8" fillId="25" borderId="36" applyNumberFormat="0" applyFont="0" applyAlignment="0" applyProtection="0">
      <alignment vertical="center"/>
    </xf>
    <xf numFmtId="0" fontId="8" fillId="25" borderId="36" applyNumberFormat="0" applyFont="0" applyAlignment="0" applyProtection="0">
      <alignment vertical="center"/>
    </xf>
    <xf numFmtId="0" fontId="8" fillId="25" borderId="36" applyNumberFormat="0" applyFont="0" applyAlignment="0" applyProtection="0">
      <alignment vertical="center"/>
    </xf>
    <xf numFmtId="0" fontId="8" fillId="25" borderId="36" applyNumberFormat="0" applyFont="0" applyAlignment="0" applyProtection="0">
      <alignment vertical="center"/>
    </xf>
    <xf numFmtId="0" fontId="8" fillId="25" borderId="36" applyNumberFormat="0" applyFont="0" applyAlignment="0" applyProtection="0">
      <alignment vertical="center"/>
    </xf>
    <xf numFmtId="0" fontId="26" fillId="44" borderId="33" applyNumberFormat="0" applyAlignment="0" applyProtection="0">
      <alignment vertical="center"/>
    </xf>
    <xf numFmtId="0" fontId="26" fillId="44" borderId="33" applyNumberFormat="0" applyAlignment="0" applyProtection="0">
      <alignment vertical="center"/>
    </xf>
    <xf numFmtId="0" fontId="26" fillId="44" borderId="33" applyNumberFormat="0" applyAlignment="0" applyProtection="0">
      <alignment vertical="center"/>
    </xf>
    <xf numFmtId="0" fontId="17" fillId="47" borderId="36" applyNumberFormat="0" applyFont="0" applyAlignment="0" applyProtection="0">
      <alignment vertical="center"/>
    </xf>
    <xf numFmtId="0" fontId="17" fillId="47" borderId="36" applyNumberFormat="0" applyFont="0" applyAlignment="0" applyProtection="0">
      <alignment vertical="center"/>
    </xf>
    <xf numFmtId="0" fontId="17" fillId="47" borderId="36" applyNumberFormat="0" applyFont="0" applyAlignment="0" applyProtection="0">
      <alignment vertical="center"/>
    </xf>
    <xf numFmtId="0" fontId="17" fillId="47" borderId="36" applyNumberFormat="0" applyFont="0" applyAlignment="0" applyProtection="0">
      <alignment vertical="center"/>
    </xf>
    <xf numFmtId="0" fontId="17" fillId="47" borderId="36" applyNumberFormat="0" applyFont="0" applyAlignment="0" applyProtection="0">
      <alignment vertical="center"/>
    </xf>
    <xf numFmtId="0" fontId="32" fillId="31" borderId="35" applyNumberFormat="0" applyAlignment="0" applyProtection="0">
      <alignment vertical="center"/>
    </xf>
    <xf numFmtId="0" fontId="32" fillId="31" borderId="35" applyNumberFormat="0" applyAlignment="0" applyProtection="0">
      <alignment vertical="center"/>
    </xf>
    <xf numFmtId="0" fontId="32" fillId="31" borderId="35" applyNumberFormat="0" applyAlignment="0" applyProtection="0">
      <alignment vertical="center"/>
    </xf>
    <xf numFmtId="0" fontId="31" fillId="44" borderId="35" applyNumberFormat="0" applyAlignment="0" applyProtection="0">
      <alignment vertical="center"/>
    </xf>
    <xf numFmtId="0" fontId="31" fillId="44" borderId="35" applyNumberFormat="0" applyAlignment="0" applyProtection="0">
      <alignment vertical="center"/>
    </xf>
    <xf numFmtId="0" fontId="8" fillId="0" borderId="1"/>
    <xf numFmtId="0" fontId="8" fillId="0" borderId="1">
      <alignment vertical="center"/>
    </xf>
    <xf numFmtId="0" fontId="8" fillId="0" borderId="1"/>
    <xf numFmtId="0" fontId="28" fillId="0" borderId="25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3" fillId="0" borderId="1" applyNumberFormat="0" applyFill="0" applyBorder="0" applyAlignment="0" applyProtection="0">
      <alignment vertical="center"/>
    </xf>
    <xf numFmtId="0" fontId="23" fillId="0" borderId="1" applyNumberFormat="0" applyFill="0" applyBorder="0" applyAlignment="0" applyProtection="0">
      <alignment vertical="center"/>
    </xf>
    <xf numFmtId="0" fontId="57" fillId="52" borderId="1" applyNumberFormat="0" applyBorder="0" applyAlignment="0" applyProtection="0">
      <alignment vertical="center"/>
    </xf>
    <xf numFmtId="0" fontId="8" fillId="0" borderId="1">
      <alignment vertical="center"/>
    </xf>
    <xf numFmtId="0" fontId="3" fillId="0" borderId="1"/>
    <xf numFmtId="0" fontId="10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17" fillId="0" borderId="1">
      <alignment vertical="center"/>
    </xf>
    <xf numFmtId="0" fontId="17" fillId="0" borderId="1">
      <alignment vertical="center"/>
    </xf>
    <xf numFmtId="0" fontId="17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14" fillId="0" borderId="1">
      <alignment vertical="center"/>
    </xf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>
      <alignment vertical="center"/>
    </xf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>
      <alignment vertical="center"/>
    </xf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>
      <alignment vertical="center"/>
    </xf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58" fillId="51" borderId="1" applyNumberFormat="0" applyBorder="0" applyAlignment="0" applyProtection="0">
      <alignment vertical="center"/>
    </xf>
    <xf numFmtId="43" fontId="8" fillId="0" borderId="1" applyFont="0" applyFill="0" applyBorder="0" applyAlignment="0" applyProtection="0">
      <alignment vertical="center"/>
    </xf>
    <xf numFmtId="43" fontId="8" fillId="0" borderId="1" applyFont="0" applyFill="0" applyBorder="0" applyAlignment="0" applyProtection="0">
      <alignment vertical="center"/>
    </xf>
    <xf numFmtId="0" fontId="8" fillId="25" borderId="36" applyNumberFormat="0" applyFont="0" applyAlignment="0" applyProtection="0">
      <alignment vertical="center"/>
    </xf>
    <xf numFmtId="0" fontId="17" fillId="4" borderId="1" applyNumberFormat="0" applyBorder="0" applyAlignment="0" applyProtection="0">
      <alignment vertical="center"/>
    </xf>
    <xf numFmtId="0" fontId="17" fillId="5" borderId="1" applyNumberFormat="0" applyBorder="0" applyAlignment="0" applyProtection="0">
      <alignment vertical="center"/>
    </xf>
    <xf numFmtId="0" fontId="17" fillId="6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8" borderId="1" applyNumberFormat="0" applyBorder="0" applyAlignment="0" applyProtection="0">
      <alignment vertical="center"/>
    </xf>
    <xf numFmtId="0" fontId="17" fillId="9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1" borderId="1" applyNumberFormat="0" applyBorder="0" applyAlignment="0" applyProtection="0">
      <alignment vertical="center"/>
    </xf>
    <xf numFmtId="0" fontId="17" fillId="12" borderId="1" applyNumberFormat="0" applyBorder="0" applyAlignment="0" applyProtection="0">
      <alignment vertical="center"/>
    </xf>
    <xf numFmtId="0" fontId="17" fillId="7" borderId="1" applyNumberFormat="0" applyBorder="0" applyAlignment="0" applyProtection="0">
      <alignment vertical="center"/>
    </xf>
    <xf numFmtId="0" fontId="17" fillId="10" borderId="1" applyNumberFormat="0" applyBorder="0" applyAlignment="0" applyProtection="0">
      <alignment vertical="center"/>
    </xf>
    <xf numFmtId="0" fontId="17" fillId="13" borderId="1" applyNumberFormat="0" applyBorder="0" applyAlignment="0" applyProtection="0">
      <alignment vertical="center"/>
    </xf>
    <xf numFmtId="0" fontId="19" fillId="14" borderId="1" applyNumberFormat="0" applyBorder="0" applyAlignment="0" applyProtection="0">
      <alignment vertical="center"/>
    </xf>
    <xf numFmtId="0" fontId="19" fillId="11" borderId="1" applyNumberFormat="0" applyBorder="0" applyAlignment="0" applyProtection="0">
      <alignment vertical="center"/>
    </xf>
    <xf numFmtId="0" fontId="19" fillId="12" borderId="1" applyNumberFormat="0" applyBorder="0" applyAlignment="0" applyProtection="0">
      <alignment vertical="center"/>
    </xf>
    <xf numFmtId="0" fontId="19" fillId="15" borderId="1" applyNumberFormat="0" applyBorder="0" applyAlignment="0" applyProtection="0">
      <alignment vertical="center"/>
    </xf>
    <xf numFmtId="0" fontId="19" fillId="16" borderId="1" applyNumberFormat="0" applyBorder="0" applyAlignment="0" applyProtection="0">
      <alignment vertical="center"/>
    </xf>
    <xf numFmtId="0" fontId="19" fillId="17" borderId="1" applyNumberFormat="0" applyBorder="0" applyAlignment="0" applyProtection="0">
      <alignment vertical="center"/>
    </xf>
    <xf numFmtId="9" fontId="17" fillId="0" borderId="1" applyFont="0" applyFill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4" fillId="0" borderId="1" applyNumberFormat="0" applyFill="0" applyBorder="0" applyAlignment="0" applyProtection="0">
      <alignment vertical="center"/>
    </xf>
    <xf numFmtId="0" fontId="23" fillId="0" borderId="1" applyNumberFormat="0" applyFill="0" applyBorder="0" applyAlignment="0" applyProtection="0">
      <alignment vertical="center"/>
    </xf>
    <xf numFmtId="0" fontId="23" fillId="0" borderId="1" applyNumberFormat="0" applyFill="0" applyBorder="0" applyAlignment="0" applyProtection="0">
      <alignment vertical="center"/>
    </xf>
    <xf numFmtId="0" fontId="23" fillId="0" borderId="1" applyNumberFormat="0" applyFill="0" applyBorder="0" applyAlignment="0" applyProtection="0">
      <alignment vertical="center"/>
    </xf>
    <xf numFmtId="0" fontId="20" fillId="5" borderId="1" applyNumberFormat="0" applyBorder="0" applyAlignment="0" applyProtection="0">
      <alignment vertical="center"/>
    </xf>
    <xf numFmtId="0" fontId="57" fillId="52" borderId="1" applyNumberFormat="0" applyBorder="0" applyAlignment="0" applyProtection="0">
      <alignment vertical="center"/>
    </xf>
    <xf numFmtId="0" fontId="8" fillId="0" borderId="1">
      <alignment vertical="center"/>
    </xf>
    <xf numFmtId="0" fontId="3" fillId="0" borderId="1"/>
    <xf numFmtId="0" fontId="17" fillId="0" borderId="1">
      <alignment vertical="center"/>
    </xf>
    <xf numFmtId="0" fontId="17" fillId="0" borderId="1">
      <alignment vertical="center"/>
    </xf>
    <xf numFmtId="0" fontId="8" fillId="0" borderId="1"/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14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17" fillId="0" borderId="1">
      <alignment vertical="center"/>
    </xf>
    <xf numFmtId="0" fontId="8" fillId="0" borderId="1">
      <alignment vertical="center"/>
    </xf>
    <xf numFmtId="0" fontId="8" fillId="0" borderId="1"/>
    <xf numFmtId="0" fontId="8" fillId="0" borderId="1">
      <alignment vertical="center"/>
    </xf>
    <xf numFmtId="0" fontId="17" fillId="0" borderId="1">
      <alignment vertical="center"/>
    </xf>
    <xf numFmtId="0" fontId="17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>
      <alignment vertical="center"/>
    </xf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>
      <alignment vertical="center"/>
    </xf>
    <xf numFmtId="0" fontId="14" fillId="0" borderId="1">
      <alignment vertical="center"/>
    </xf>
    <xf numFmtId="0" fontId="8" fillId="0" borderId="1">
      <alignment vertical="center"/>
    </xf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14" fillId="0" borderId="1">
      <alignment vertical="center"/>
    </xf>
    <xf numFmtId="0" fontId="8" fillId="0" borderId="1"/>
    <xf numFmtId="0" fontId="8" fillId="0" borderId="1">
      <alignment vertical="center"/>
    </xf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>
      <alignment vertical="center"/>
    </xf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>
      <alignment vertical="center"/>
    </xf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>
      <alignment vertical="center"/>
    </xf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22" fillId="6" borderId="1" applyNumberFormat="0" applyBorder="0" applyAlignment="0" applyProtection="0">
      <alignment vertical="center"/>
    </xf>
    <xf numFmtId="0" fontId="58" fillId="51" borderId="1" applyNumberFormat="0" applyBorder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31" fillId="18" borderId="35" applyNumberFormat="0" applyAlignment="0" applyProtection="0">
      <alignment vertical="center"/>
    </xf>
    <xf numFmtId="0" fontId="25" fillId="19" borderId="16" applyNumberFormat="0" applyAlignment="0" applyProtection="0">
      <alignment vertical="center"/>
    </xf>
    <xf numFmtId="0" fontId="29" fillId="0" borderId="1" applyNumberFormat="0" applyFill="0" applyBorder="0" applyAlignment="0" applyProtection="0">
      <alignment vertical="center"/>
    </xf>
    <xf numFmtId="0" fontId="18" fillId="0" borderId="1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43" fontId="8" fillId="0" borderId="1" applyFont="0" applyFill="0" applyBorder="0" applyAlignment="0" applyProtection="0">
      <alignment vertical="center"/>
    </xf>
    <xf numFmtId="43" fontId="8" fillId="0" borderId="1" applyFont="0" applyFill="0" applyBorder="0" applyAlignment="0" applyProtection="0">
      <alignment vertical="center"/>
    </xf>
    <xf numFmtId="43" fontId="8" fillId="0" borderId="1" applyFont="0" applyFill="0" applyBorder="0" applyAlignment="0" applyProtection="0">
      <alignment vertical="center"/>
    </xf>
    <xf numFmtId="0" fontId="19" fillId="20" borderId="1" applyNumberFormat="0" applyBorder="0" applyAlignment="0" applyProtection="0">
      <alignment vertical="center"/>
    </xf>
    <xf numFmtId="0" fontId="19" fillId="21" borderId="1" applyNumberFormat="0" applyBorder="0" applyAlignment="0" applyProtection="0">
      <alignment vertical="center"/>
    </xf>
    <xf numFmtId="0" fontId="19" fillId="22" borderId="1" applyNumberFormat="0" applyBorder="0" applyAlignment="0" applyProtection="0">
      <alignment vertical="center"/>
    </xf>
    <xf numFmtId="0" fontId="19" fillId="15" borderId="1" applyNumberFormat="0" applyBorder="0" applyAlignment="0" applyProtection="0">
      <alignment vertical="center"/>
    </xf>
    <xf numFmtId="0" fontId="19" fillId="16" borderId="1" applyNumberFormat="0" applyBorder="0" applyAlignment="0" applyProtection="0">
      <alignment vertical="center"/>
    </xf>
    <xf numFmtId="0" fontId="19" fillId="23" borderId="1" applyNumberFormat="0" applyBorder="0" applyAlignment="0" applyProtection="0">
      <alignment vertical="center"/>
    </xf>
    <xf numFmtId="0" fontId="21" fillId="24" borderId="1" applyNumberFormat="0" applyBorder="0" applyAlignment="0" applyProtection="0">
      <alignment vertical="center"/>
    </xf>
    <xf numFmtId="0" fontId="26" fillId="18" borderId="33" applyNumberFormat="0" applyAlignment="0" applyProtection="0">
      <alignment vertical="center"/>
    </xf>
    <xf numFmtId="0" fontId="32" fillId="9" borderId="35" applyNumberFormat="0" applyAlignment="0" applyProtection="0">
      <alignment vertical="center"/>
    </xf>
    <xf numFmtId="0" fontId="8" fillId="25" borderId="36" applyNumberFormat="0" applyFont="0" applyAlignment="0" applyProtection="0">
      <alignment vertical="center"/>
    </xf>
    <xf numFmtId="0" fontId="8" fillId="0" borderId="1">
      <alignment vertical="center"/>
    </xf>
    <xf numFmtId="0" fontId="8" fillId="0" borderId="1"/>
    <xf numFmtId="0" fontId="17" fillId="0" borderId="1">
      <alignment vertical="center"/>
    </xf>
    <xf numFmtId="0" fontId="8" fillId="0" borderId="1"/>
    <xf numFmtId="0" fontId="8" fillId="0" borderId="1"/>
    <xf numFmtId="0" fontId="60" fillId="0" borderId="1"/>
    <xf numFmtId="0" fontId="8" fillId="0" borderId="1">
      <alignment vertical="center"/>
    </xf>
  </cellStyleXfs>
  <cellXfs count="299">
    <xf numFmtId="0" fontId="0" fillId="0" borderId="0" xfId="0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 applyProtection="1">
      <protection locked="0"/>
    </xf>
    <xf numFmtId="0" fontId="2" fillId="0" borderId="1" xfId="0" applyFont="1" applyBorder="1" applyAlignment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3" fontId="4" fillId="0" borderId="3" xfId="0" applyNumberFormat="1" applyFont="1" applyFill="1" applyBorder="1" applyAlignment="1" applyProtection="1">
      <alignment vertical="center"/>
    </xf>
    <xf numFmtId="3" fontId="2" fillId="0" borderId="3" xfId="0" applyNumberFormat="1" applyFont="1" applyFill="1" applyBorder="1" applyAlignment="1" applyProtection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NumberFormat="1" applyFill="1" applyBorder="1" applyAlignment="1">
      <alignment vertical="center"/>
    </xf>
    <xf numFmtId="0" fontId="0" fillId="0" borderId="1" xfId="0" applyFill="1" applyBorder="1" applyAlignment="1"/>
    <xf numFmtId="176" fontId="2" fillId="0" borderId="1" xfId="0" applyNumberFormat="1" applyFont="1" applyFill="1" applyBorder="1" applyAlignment="1">
      <alignment shrinkToFit="1"/>
    </xf>
    <xf numFmtId="3" fontId="9" fillId="0" borderId="5" xfId="0" applyNumberFormat="1" applyFont="1" applyFill="1" applyBorder="1" applyAlignment="1" applyProtection="1">
      <alignment vertical="center"/>
    </xf>
    <xf numFmtId="0" fontId="2" fillId="0" borderId="5" xfId="0" applyFont="1" applyBorder="1" applyAlignment="1">
      <alignment horizontal="right"/>
    </xf>
    <xf numFmtId="3" fontId="2" fillId="0" borderId="3" xfId="0" applyNumberFormat="1" applyFont="1" applyFill="1" applyBorder="1" applyAlignment="1" applyProtection="1">
      <alignment horizontal="center" vertical="center"/>
    </xf>
    <xf numFmtId="3" fontId="2" fillId="0" borderId="10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/>
    <xf numFmtId="3" fontId="2" fillId="0" borderId="3" xfId="0" applyNumberFormat="1" applyFont="1" applyFill="1" applyBorder="1" applyAlignment="1" applyProtection="1">
      <alignment horizontal="left" vertical="center" indent="2"/>
    </xf>
    <xf numFmtId="3" fontId="0" fillId="0" borderId="1" xfId="0" applyNumberFormat="1" applyFont="1" applyFill="1" applyBorder="1" applyAlignment="1" applyProtection="1"/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 shrinkToFit="1"/>
    </xf>
    <xf numFmtId="0" fontId="2" fillId="2" borderId="3" xfId="0" applyNumberFormat="1" applyFont="1" applyFill="1" applyBorder="1" applyAlignment="1" applyProtection="1">
      <alignment horizontal="left" vertical="center"/>
    </xf>
    <xf numFmtId="3" fontId="2" fillId="2" borderId="3" xfId="0" applyNumberFormat="1" applyFont="1" applyFill="1" applyBorder="1" applyAlignment="1" applyProtection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 applyProtection="1">
      <alignment horizontal="right" vertical="center"/>
    </xf>
    <xf numFmtId="3" fontId="2" fillId="0" borderId="1" xfId="0" applyNumberFormat="1" applyFont="1" applyBorder="1" applyAlignment="1" applyProtection="1">
      <protection locked="0"/>
    </xf>
    <xf numFmtId="0" fontId="2" fillId="0" borderId="5" xfId="0" applyFont="1" applyBorder="1" applyAlignment="1" applyProtection="1">
      <alignment horizontal="right"/>
      <protection locked="0"/>
    </xf>
    <xf numFmtId="0" fontId="2" fillId="0" borderId="9" xfId="0" applyFont="1" applyBorder="1" applyAlignment="1">
      <alignment vertical="center" wrapText="1"/>
    </xf>
    <xf numFmtId="3" fontId="2" fillId="0" borderId="4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1" fillId="0" borderId="0" xfId="0" applyFont="1">
      <alignment vertical="center"/>
    </xf>
    <xf numFmtId="0" fontId="11" fillId="0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0" borderId="6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2" borderId="1" xfId="0" applyNumberFormat="1" applyFont="1" applyFill="1" applyBorder="1" applyAlignment="1">
      <alignment horizontal="right" wrapText="1"/>
    </xf>
    <xf numFmtId="0" fontId="12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3" fontId="13" fillId="0" borderId="3" xfId="0" applyNumberFormat="1" applyFont="1" applyFill="1" applyBorder="1" applyAlignment="1" applyProtection="1">
      <alignment vertical="center"/>
    </xf>
    <xf numFmtId="3" fontId="12" fillId="0" borderId="3" xfId="0" applyNumberFormat="1" applyFont="1" applyFill="1" applyBorder="1" applyAlignment="1" applyProtection="1">
      <alignment vertical="center"/>
    </xf>
    <xf numFmtId="0" fontId="12" fillId="0" borderId="3" xfId="0" applyFont="1" applyFill="1" applyBorder="1" applyAlignment="1">
      <alignment vertical="center"/>
    </xf>
    <xf numFmtId="0" fontId="12" fillId="0" borderId="3" xfId="0" applyFont="1" applyFill="1" applyBorder="1" applyAlignment="1">
      <alignment vertical="center" shrinkToFit="1"/>
    </xf>
    <xf numFmtId="3" fontId="12" fillId="2" borderId="11" xfId="0" applyNumberFormat="1" applyFont="1" applyFill="1" applyBorder="1" applyAlignment="1" applyProtection="1">
      <alignment horizontal="right" vertical="center"/>
    </xf>
    <xf numFmtId="3" fontId="12" fillId="2" borderId="3" xfId="0" applyNumberFormat="1" applyFont="1" applyFill="1" applyBorder="1" applyAlignment="1" applyProtection="1">
      <alignment horizontal="right" vertical="center"/>
    </xf>
    <xf numFmtId="3" fontId="12" fillId="2" borderId="10" xfId="0" applyNumberFormat="1" applyFont="1" applyFill="1" applyBorder="1" applyAlignment="1" applyProtection="1">
      <alignment horizontal="right" vertical="center"/>
    </xf>
    <xf numFmtId="0" fontId="12" fillId="2" borderId="2" xfId="0" applyNumberFormat="1" applyFont="1" applyFill="1" applyBorder="1" applyAlignment="1" applyProtection="1">
      <alignment horizontal="left" vertical="center"/>
    </xf>
    <xf numFmtId="0" fontId="12" fillId="2" borderId="3" xfId="0" applyNumberFormat="1" applyFont="1" applyFill="1" applyBorder="1" applyAlignment="1" applyProtection="1">
      <alignment horizontal="left" vertical="center"/>
    </xf>
    <xf numFmtId="0" fontId="12" fillId="0" borderId="10" xfId="0" applyFont="1" applyBorder="1" applyAlignment="1" applyProtection="1">
      <alignment horizontal="center" vertical="center"/>
      <protection locked="0"/>
    </xf>
    <xf numFmtId="3" fontId="12" fillId="2" borderId="3" xfId="0" applyNumberFormat="1" applyFont="1" applyFill="1" applyBorder="1" applyAlignment="1" applyProtection="1">
      <alignment vertical="center"/>
    </xf>
    <xf numFmtId="0" fontId="13" fillId="0" borderId="9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4" fontId="12" fillId="0" borderId="4" xfId="0" applyNumberFormat="1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3" fontId="2" fillId="0" borderId="3" xfId="0" applyNumberFormat="1" applyFont="1" applyFill="1" applyBorder="1" applyAlignment="1" applyProtection="1">
      <alignment horizontal="right" vertical="center"/>
    </xf>
    <xf numFmtId="3" fontId="2" fillId="0" borderId="11" xfId="0" applyNumberFormat="1" applyFont="1" applyFill="1" applyBorder="1" applyAlignment="1" applyProtection="1">
      <alignment horizontal="right" vertical="center"/>
    </xf>
    <xf numFmtId="3" fontId="2" fillId="0" borderId="12" xfId="0" applyNumberFormat="1" applyFont="1" applyFill="1" applyBorder="1" applyAlignment="1" applyProtection="1">
      <alignment horizontal="right" vertical="center"/>
    </xf>
    <xf numFmtId="0" fontId="2" fillId="0" borderId="3" xfId="0" applyNumberFormat="1" applyFont="1" applyFill="1" applyBorder="1" applyAlignment="1" applyProtection="1">
      <alignment horizontal="left" vertical="center"/>
    </xf>
    <xf numFmtId="0" fontId="10" fillId="0" borderId="3" xfId="0" applyFont="1" applyBorder="1">
      <alignment vertical="center"/>
    </xf>
    <xf numFmtId="0" fontId="2" fillId="0" borderId="2" xfId="0" applyNumberFormat="1" applyFont="1" applyFill="1" applyBorder="1" applyAlignment="1" applyProtection="1">
      <alignment horizontal="left" vertical="center" shrinkToFit="1"/>
    </xf>
    <xf numFmtId="0" fontId="2" fillId="0" borderId="4" xfId="0" applyFont="1" applyBorder="1" applyAlignment="1">
      <alignment vertical="center" shrinkToFit="1"/>
    </xf>
    <xf numFmtId="0" fontId="12" fillId="0" borderId="4" xfId="0" applyFont="1" applyBorder="1" applyAlignment="1">
      <alignment vertical="center" wrapText="1"/>
    </xf>
    <xf numFmtId="4" fontId="2" fillId="0" borderId="4" xfId="0" applyNumberFormat="1" applyFont="1" applyBorder="1" applyAlignment="1">
      <alignment horizontal="right" vertical="center" shrinkToFit="1"/>
    </xf>
    <xf numFmtId="0" fontId="2" fillId="0" borderId="6" xfId="0" applyFont="1" applyBorder="1" applyAlignment="1">
      <alignment horizontal="right" wrapText="1"/>
    </xf>
    <xf numFmtId="3" fontId="15" fillId="0" borderId="3" xfId="0" applyNumberFormat="1" applyFont="1" applyFill="1" applyBorder="1" applyAlignment="1" applyProtection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vertical="center" wrapText="1"/>
    </xf>
    <xf numFmtId="0" fontId="2" fillId="2" borderId="22" xfId="1" applyFont="1" applyFill="1" applyBorder="1" applyAlignment="1" applyProtection="1">
      <alignment horizontal="left" vertical="center"/>
      <protection locked="0"/>
    </xf>
    <xf numFmtId="1" fontId="2" fillId="3" borderId="22" xfId="1" applyNumberFormat="1" applyFont="1" applyFill="1" applyBorder="1" applyAlignment="1" applyProtection="1">
      <alignment horizontal="left" vertical="center"/>
      <protection locked="0"/>
    </xf>
    <xf numFmtId="41" fontId="2" fillId="0" borderId="29" xfId="1316" applyNumberFormat="1" applyFont="1" applyBorder="1" applyAlignment="1">
      <alignment horizontal="right" vertical="center" wrapText="1"/>
    </xf>
    <xf numFmtId="0" fontId="2" fillId="0" borderId="29" xfId="1316" applyFont="1" applyBorder="1" applyAlignment="1">
      <alignment horizontal="left" vertical="center" wrapText="1"/>
    </xf>
    <xf numFmtId="0" fontId="12" fillId="0" borderId="22" xfId="1124" applyFont="1" applyBorder="1" applyAlignment="1">
      <alignment vertical="center"/>
    </xf>
    <xf numFmtId="0" fontId="12" fillId="2" borderId="22" xfId="1124" applyFont="1" applyFill="1" applyBorder="1" applyAlignment="1">
      <alignment vertical="center"/>
    </xf>
    <xf numFmtId="176" fontId="12" fillId="2" borderId="22" xfId="1124" applyNumberFormat="1" applyFont="1" applyFill="1" applyBorder="1" applyAlignment="1">
      <alignment vertical="center"/>
    </xf>
    <xf numFmtId="49" fontId="12" fillId="2" borderId="22" xfId="1124" applyNumberFormat="1" applyFont="1" applyFill="1" applyBorder="1" applyAlignment="1">
      <alignment vertical="center"/>
    </xf>
    <xf numFmtId="49" fontId="12" fillId="2" borderId="22" xfId="1124" applyNumberFormat="1" applyFont="1" applyFill="1" applyBorder="1" applyAlignment="1">
      <alignment horizontal="left" vertical="center" wrapText="1"/>
    </xf>
    <xf numFmtId="0" fontId="12" fillId="0" borderId="22" xfId="8" applyFont="1" applyBorder="1">
      <alignment vertical="center"/>
    </xf>
    <xf numFmtId="0" fontId="12" fillId="2" borderId="22" xfId="8" applyFont="1" applyFill="1" applyBorder="1" applyAlignment="1">
      <alignment vertical="center"/>
    </xf>
    <xf numFmtId="41" fontId="2" fillId="0" borderId="4" xfId="0" applyNumberFormat="1" applyFont="1" applyBorder="1" applyAlignment="1">
      <alignment horizontal="center" vertical="center" wrapText="1"/>
    </xf>
    <xf numFmtId="0" fontId="2" fillId="0" borderId="22" xfId="1324" applyFont="1" applyFill="1" applyBorder="1">
      <alignment vertical="center"/>
    </xf>
    <xf numFmtId="0" fontId="2" fillId="0" borderId="1" xfId="1326" applyFont="1" applyAlignment="1" applyProtection="1">
      <protection locked="0"/>
    </xf>
    <xf numFmtId="176" fontId="2" fillId="0" borderId="1" xfId="1326" applyNumberFormat="1" applyFont="1" applyAlignment="1" applyProtection="1">
      <alignment shrinkToFit="1"/>
      <protection locked="0"/>
    </xf>
    <xf numFmtId="176" fontId="2" fillId="0" borderId="1" xfId="1326" applyNumberFormat="1" applyFont="1" applyAlignment="1" applyProtection="1">
      <protection locked="0"/>
    </xf>
    <xf numFmtId="176" fontId="2" fillId="0" borderId="38" xfId="1326" applyNumberFormat="1" applyFont="1" applyBorder="1" applyAlignment="1" applyProtection="1">
      <alignment horizontal="right"/>
      <protection locked="0"/>
    </xf>
    <xf numFmtId="0" fontId="2" fillId="0" borderId="41" xfId="1324" applyNumberFormat="1" applyFont="1" applyFill="1" applyBorder="1" applyAlignment="1" applyProtection="1">
      <alignment horizontal="center" vertical="center"/>
    </xf>
    <xf numFmtId="176" fontId="2" fillId="0" borderId="22" xfId="1324" applyNumberFormat="1" applyFont="1" applyFill="1" applyBorder="1" applyAlignment="1" applyProtection="1">
      <alignment horizontal="center" vertical="center" shrinkToFit="1"/>
    </xf>
    <xf numFmtId="176" fontId="2" fillId="0" borderId="22" xfId="1324" applyNumberFormat="1" applyFont="1" applyFill="1" applyBorder="1" applyAlignment="1" applyProtection="1">
      <alignment horizontal="center" vertical="center" wrapText="1"/>
    </xf>
    <xf numFmtId="0" fontId="2" fillId="0" borderId="22" xfId="1324" applyFont="1" applyFill="1" applyBorder="1" applyAlignment="1">
      <alignment horizontal="center" vertical="center" wrapText="1"/>
    </xf>
    <xf numFmtId="3" fontId="2" fillId="0" borderId="22" xfId="1326" applyNumberFormat="1" applyFont="1" applyFill="1" applyBorder="1" applyAlignment="1" applyProtection="1">
      <alignment vertical="center" shrinkToFit="1"/>
    </xf>
    <xf numFmtId="3" fontId="2" fillId="0" borderId="22" xfId="1326" applyNumberFormat="1" applyFont="1" applyFill="1" applyBorder="1" applyAlignment="1" applyProtection="1">
      <alignment vertical="center"/>
    </xf>
    <xf numFmtId="0" fontId="2" fillId="0" borderId="41" xfId="1324" applyNumberFormat="1" applyFont="1" applyFill="1" applyBorder="1" applyAlignment="1" applyProtection="1">
      <alignment horizontal="left" vertical="center" wrapText="1"/>
    </xf>
    <xf numFmtId="3" fontId="2" fillId="3" borderId="22" xfId="1326" applyNumberFormat="1" applyFont="1" applyFill="1" applyBorder="1" applyAlignment="1" applyProtection="1">
      <alignment vertical="center"/>
    </xf>
    <xf numFmtId="3" fontId="2" fillId="3" borderId="22" xfId="1326" applyNumberFormat="1" applyFont="1" applyFill="1" applyBorder="1" applyAlignment="1" applyProtection="1">
      <alignment vertical="center" shrinkToFit="1"/>
    </xf>
    <xf numFmtId="0" fontId="2" fillId="0" borderId="24" xfId="1324" applyFont="1" applyFill="1" applyBorder="1" applyAlignment="1">
      <alignment vertical="center" wrapText="1"/>
    </xf>
    <xf numFmtId="176" fontId="2" fillId="0" borderId="1" xfId="1324" applyNumberFormat="1" applyFont="1" applyFill="1">
      <alignment vertical="center"/>
    </xf>
    <xf numFmtId="0" fontId="2" fillId="0" borderId="24" xfId="1324" applyNumberFormat="1" applyFont="1" applyFill="1" applyBorder="1" applyAlignment="1" applyProtection="1">
      <alignment horizontal="left" vertical="center" wrapText="1"/>
    </xf>
    <xf numFmtId="0" fontId="2" fillId="0" borderId="1" xfId="1327" applyFont="1" applyAlignment="1" applyProtection="1">
      <protection locked="0"/>
    </xf>
    <xf numFmtId="0" fontId="55" fillId="0" borderId="1" xfId="1327" applyFont="1" applyAlignment="1" applyProtection="1">
      <alignment horizontal="centerContinuous" vertical="center"/>
      <protection locked="0"/>
    </xf>
    <xf numFmtId="176" fontId="55" fillId="0" borderId="1" xfId="1327" applyNumberFormat="1" applyFont="1" applyAlignment="1" applyProtection="1">
      <alignment horizontal="centerContinuous"/>
      <protection locked="0"/>
    </xf>
    <xf numFmtId="0" fontId="56" fillId="0" borderId="1" xfId="1327" applyFont="1" applyAlignment="1" applyProtection="1">
      <alignment horizontal="centerContinuous"/>
      <protection locked="0"/>
    </xf>
    <xf numFmtId="176" fontId="56" fillId="0" borderId="1" xfId="1327" applyNumberFormat="1" applyFont="1" applyAlignment="1" applyProtection="1">
      <alignment horizontal="centerContinuous"/>
      <protection locked="0"/>
    </xf>
    <xf numFmtId="176" fontId="2" fillId="0" borderId="1" xfId="1327" applyNumberFormat="1" applyFont="1" applyAlignment="1" applyProtection="1">
      <protection locked="0"/>
    </xf>
    <xf numFmtId="176" fontId="2" fillId="0" borderId="38" xfId="1327" applyNumberFormat="1" applyFont="1" applyBorder="1" applyAlignment="1" applyProtection="1">
      <alignment horizontal="right"/>
      <protection locked="0"/>
    </xf>
    <xf numFmtId="0" fontId="2" fillId="0" borderId="39" xfId="1324" applyNumberFormat="1" applyFont="1" applyFill="1" applyBorder="1" applyAlignment="1" applyProtection="1">
      <alignment horizontal="center" vertical="center"/>
    </xf>
    <xf numFmtId="176" fontId="2" fillId="0" borderId="39" xfId="1324" applyNumberFormat="1" applyFont="1" applyFill="1" applyBorder="1" applyAlignment="1" applyProtection="1">
      <alignment horizontal="center" vertical="center" wrapText="1"/>
    </xf>
    <xf numFmtId="0" fontId="2" fillId="0" borderId="40" xfId="1324" applyFont="1" applyFill="1" applyBorder="1" applyAlignment="1">
      <alignment horizontal="center" vertical="center" wrapText="1"/>
    </xf>
    <xf numFmtId="0" fontId="2" fillId="0" borderId="22" xfId="1324" applyNumberFormat="1" applyFont="1" applyFill="1" applyBorder="1" applyAlignment="1" applyProtection="1">
      <alignment horizontal="left" vertical="center"/>
    </xf>
    <xf numFmtId="3" fontId="2" fillId="0" borderId="22" xfId="1327" applyNumberFormat="1" applyFont="1" applyFill="1" applyBorder="1" applyAlignment="1" applyProtection="1">
      <alignment vertical="center"/>
    </xf>
    <xf numFmtId="3" fontId="2" fillId="0" borderId="22" xfId="1327" applyNumberFormat="1" applyFont="1" applyFill="1" applyBorder="1" applyAlignment="1" applyProtection="1">
      <alignment vertical="center" shrinkToFit="1"/>
    </xf>
    <xf numFmtId="3" fontId="2" fillId="3" borderId="22" xfId="1327" applyNumberFormat="1" applyFont="1" applyFill="1" applyBorder="1" applyAlignment="1" applyProtection="1">
      <alignment vertical="center"/>
    </xf>
    <xf numFmtId="0" fontId="2" fillId="0" borderId="22" xfId="1324" applyFont="1" applyFill="1" applyBorder="1">
      <alignment vertical="center"/>
    </xf>
    <xf numFmtId="0" fontId="2" fillId="0" borderId="22" xfId="1324" applyFont="1" applyFill="1" applyBorder="1" applyAlignment="1">
      <alignment vertical="center" wrapText="1"/>
    </xf>
    <xf numFmtId="3" fontId="2" fillId="3" borderId="22" xfId="1327" applyNumberFormat="1" applyFont="1" applyFill="1" applyBorder="1" applyAlignment="1" applyProtection="1">
      <alignment vertical="center" shrinkToFit="1"/>
    </xf>
    <xf numFmtId="0" fontId="2" fillId="0" borderId="1" xfId="1325" applyFont="1" applyBorder="1" applyAlignment="1" applyProtection="1">
      <alignment horizontal="right"/>
      <protection locked="0"/>
    </xf>
    <xf numFmtId="0" fontId="2" fillId="0" borderId="22" xfId="1325" applyFont="1" applyBorder="1" applyAlignment="1" applyProtection="1">
      <alignment horizontal="center" vertical="center"/>
      <protection locked="0"/>
    </xf>
    <xf numFmtId="3" fontId="2" fillId="0" borderId="22" xfId="1325" applyNumberFormat="1" applyFont="1" applyFill="1" applyBorder="1" applyAlignment="1" applyProtection="1">
      <alignment vertical="center"/>
    </xf>
    <xf numFmtId="0" fontId="17" fillId="0" borderId="22" xfId="1325" applyFont="1" applyBorder="1" applyAlignment="1" applyProtection="1">
      <alignment horizontal="left" vertical="center"/>
    </xf>
    <xf numFmtId="0" fontId="2" fillId="0" borderId="22" xfId="1325" applyFont="1" applyBorder="1" applyAlignment="1" applyProtection="1">
      <alignment vertical="center"/>
      <protection locked="0"/>
    </xf>
    <xf numFmtId="178" fontId="2" fillId="0" borderId="22" xfId="1701" applyNumberFormat="1" applyFont="1" applyBorder="1" applyAlignment="1">
      <alignment vertical="center"/>
    </xf>
    <xf numFmtId="0" fontId="2" fillId="0" borderId="1" xfId="1325" applyFont="1" applyAlignment="1" applyProtection="1">
      <protection locked="0"/>
    </xf>
    <xf numFmtId="0" fontId="8" fillId="0" borderId="1" xfId="1110" applyFont="1" applyAlignment="1"/>
    <xf numFmtId="3" fontId="4" fillId="0" borderId="22" xfId="1325" applyNumberFormat="1" applyFont="1" applyFill="1" applyBorder="1" applyAlignment="1" applyProtection="1">
      <alignment horizontal="center" vertical="center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2" borderId="22" xfId="0" applyNumberFormat="1" applyFont="1" applyFill="1" applyBorder="1" applyAlignment="1" applyProtection="1">
      <alignment horizontal="left" vertical="center"/>
    </xf>
    <xf numFmtId="3" fontId="12" fillId="2" borderId="22" xfId="0" applyNumberFormat="1" applyFont="1" applyFill="1" applyBorder="1" applyAlignment="1" applyProtection="1">
      <alignment horizontal="right" vertical="center"/>
    </xf>
    <xf numFmtId="0" fontId="12" fillId="0" borderId="13" xfId="0" applyFont="1" applyBorder="1" applyAlignment="1">
      <alignment horizontal="center" vertical="center" wrapText="1"/>
    </xf>
    <xf numFmtId="0" fontId="12" fillId="2" borderId="2" xfId="0" applyNumberFormat="1" applyFont="1" applyFill="1" applyBorder="1" applyAlignment="1" applyProtection="1">
      <alignment horizontal="left" vertical="center" shrinkToFit="1"/>
    </xf>
    <xf numFmtId="41" fontId="2" fillId="0" borderId="41" xfId="1316" applyNumberFormat="1" applyFont="1" applyBorder="1" applyAlignment="1">
      <alignment horizontal="right" vertical="center" wrapText="1"/>
    </xf>
    <xf numFmtId="0" fontId="2" fillId="0" borderId="39" xfId="1316" applyFont="1" applyBorder="1" applyAlignment="1">
      <alignment horizontal="left" vertical="center" wrapText="1"/>
    </xf>
    <xf numFmtId="41" fontId="2" fillId="0" borderId="39" xfId="1316" applyNumberFormat="1" applyFont="1" applyBorder="1" applyAlignment="1">
      <alignment horizontal="right" vertical="center" wrapText="1"/>
    </xf>
    <xf numFmtId="0" fontId="2" fillId="0" borderId="22" xfId="1316" applyFont="1" applyBorder="1" applyAlignment="1">
      <alignment horizontal="left" vertical="center" wrapText="1"/>
    </xf>
    <xf numFmtId="41" fontId="2" fillId="0" borderId="22" xfId="1316" applyNumberFormat="1" applyFont="1" applyBorder="1" applyAlignment="1">
      <alignment horizontal="right" vertical="center" wrapText="1"/>
    </xf>
    <xf numFmtId="41" fontId="2" fillId="0" borderId="22" xfId="0" applyNumberFormat="1" applyFont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center" wrapText="1"/>
    </xf>
    <xf numFmtId="176" fontId="12" fillId="0" borderId="22" xfId="1124" applyNumberFormat="1" applyFont="1" applyFill="1" applyBorder="1" applyAlignment="1">
      <alignment vertical="center"/>
    </xf>
    <xf numFmtId="49" fontId="12" fillId="0" borderId="22" xfId="1124" applyNumberFormat="1" applyFont="1" applyFill="1" applyBorder="1" applyAlignment="1">
      <alignment horizontal="left" vertical="center"/>
    </xf>
    <xf numFmtId="176" fontId="12" fillId="0" borderId="22" xfId="1124" applyNumberFormat="1" applyFont="1" applyFill="1" applyBorder="1" applyAlignment="1">
      <alignment vertical="center" wrapText="1"/>
    </xf>
    <xf numFmtId="0" fontId="12" fillId="2" borderId="22" xfId="1124" applyFont="1" applyFill="1" applyBorder="1" applyAlignment="1">
      <alignment vertical="center" wrapText="1"/>
    </xf>
    <xf numFmtId="49" fontId="12" fillId="2" borderId="22" xfId="1124" applyNumberFormat="1" applyFont="1" applyFill="1" applyBorder="1" applyAlignment="1">
      <alignment horizontal="left" vertical="center"/>
    </xf>
    <xf numFmtId="0" fontId="12" fillId="0" borderId="22" xfId="1124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3" fontId="2" fillId="2" borderId="22" xfId="1325" applyNumberFormat="1" applyFont="1" applyFill="1" applyBorder="1" applyAlignment="1" applyProtection="1">
      <alignment vertical="center"/>
    </xf>
    <xf numFmtId="179" fontId="2" fillId="0" borderId="4" xfId="0" applyNumberFormat="1" applyFont="1" applyBorder="1" applyAlignment="1">
      <alignment horizontal="right" vertical="center" shrinkToFit="1"/>
    </xf>
    <xf numFmtId="179" fontId="2" fillId="0" borderId="4" xfId="0" applyNumberFormat="1" applyFont="1" applyBorder="1" applyAlignment="1">
      <alignment vertical="center" shrinkToFit="1"/>
    </xf>
    <xf numFmtId="0" fontId="2" fillId="2" borderId="22" xfId="0" applyNumberFormat="1" applyFont="1" applyFill="1" applyBorder="1" applyAlignment="1" applyProtection="1">
      <alignment horizontal="left" vertical="center"/>
    </xf>
    <xf numFmtId="0" fontId="12" fillId="2" borderId="3" xfId="0" applyFont="1" applyFill="1" applyBorder="1" applyAlignment="1">
      <alignment vertical="center"/>
    </xf>
    <xf numFmtId="0" fontId="2" fillId="0" borderId="22" xfId="1110" applyFont="1" applyFill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 wrapText="1"/>
    </xf>
    <xf numFmtId="0" fontId="2" fillId="3" borderId="22" xfId="1110" applyFont="1" applyFill="1" applyBorder="1" applyAlignment="1" applyProtection="1">
      <alignment vertical="center"/>
      <protection locked="0"/>
    </xf>
    <xf numFmtId="180" fontId="2" fillId="3" borderId="22" xfId="1110" applyNumberFormat="1" applyFont="1" applyFill="1" applyBorder="1" applyAlignment="1" applyProtection="1">
      <alignment horizontal="right" vertical="center" wrapText="1"/>
      <protection locked="0"/>
    </xf>
    <xf numFmtId="0" fontId="2" fillId="0" borderId="22" xfId="1110" applyFont="1" applyBorder="1" applyAlignment="1">
      <alignment vertical="center" wrapText="1"/>
    </xf>
    <xf numFmtId="41" fontId="2" fillId="0" borderId="22" xfId="1110" applyNumberFormat="1" applyFont="1" applyBorder="1" applyAlignment="1">
      <alignment horizontal="right" vertical="center" wrapText="1"/>
    </xf>
    <xf numFmtId="0" fontId="4" fillId="0" borderId="22" xfId="1110" applyFont="1" applyBorder="1" applyAlignment="1">
      <alignment horizontal="center" vertical="center" wrapText="1"/>
    </xf>
    <xf numFmtId="0" fontId="2" fillId="0" borderId="22" xfId="1110" applyFont="1" applyBorder="1" applyAlignment="1">
      <alignment vertical="center" shrinkToFit="1"/>
    </xf>
    <xf numFmtId="179" fontId="2" fillId="0" borderId="29" xfId="1110" applyNumberFormat="1" applyFont="1" applyBorder="1" applyAlignment="1">
      <alignment horizontal="right" vertical="center" wrapText="1"/>
    </xf>
    <xf numFmtId="4" fontId="2" fillId="0" borderId="22" xfId="1110" applyNumberFormat="1" applyFont="1" applyBorder="1" applyAlignment="1">
      <alignment horizontal="right" vertical="center" wrapText="1"/>
    </xf>
    <xf numFmtId="0" fontId="0" fillId="0" borderId="0" xfId="0" applyFont="1">
      <alignment vertical="center"/>
    </xf>
    <xf numFmtId="3" fontId="2" fillId="3" borderId="22" xfId="1110" applyNumberFormat="1" applyFont="1" applyFill="1" applyBorder="1" applyAlignment="1" applyProtection="1">
      <alignment vertical="center"/>
      <protection locked="0"/>
    </xf>
    <xf numFmtId="3" fontId="2" fillId="2" borderId="22" xfId="1110" applyNumberFormat="1" applyFont="1" applyFill="1" applyBorder="1" applyAlignment="1" applyProtection="1">
      <alignment vertical="center"/>
      <protection locked="0"/>
    </xf>
    <xf numFmtId="179" fontId="2" fillId="0" borderId="4" xfId="0" applyNumberFormat="1" applyFont="1" applyBorder="1" applyAlignment="1">
      <alignment horizontal="center" vertical="center" wrapText="1"/>
    </xf>
    <xf numFmtId="179" fontId="2" fillId="0" borderId="4" xfId="0" applyNumberFormat="1" applyFont="1" applyBorder="1" applyAlignment="1">
      <alignment horizontal="right" vertical="center" wrapText="1"/>
    </xf>
    <xf numFmtId="3" fontId="2" fillId="2" borderId="4" xfId="0" applyNumberFormat="1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2" borderId="0" xfId="0" applyFill="1">
      <alignment vertical="center"/>
    </xf>
    <xf numFmtId="0" fontId="2" fillId="0" borderId="15" xfId="0" applyNumberFormat="1" applyFont="1" applyFill="1" applyBorder="1" applyAlignment="1" applyProtection="1">
      <alignment horizontal="left" vertical="center"/>
    </xf>
    <xf numFmtId="0" fontId="13" fillId="2" borderId="2" xfId="0" applyNumberFormat="1" applyFont="1" applyFill="1" applyBorder="1" applyAlignment="1" applyProtection="1">
      <alignment horizontal="center" vertical="center"/>
    </xf>
    <xf numFmtId="3" fontId="0" fillId="0" borderId="0" xfId="0" applyNumberFormat="1">
      <alignment vertical="center"/>
    </xf>
    <xf numFmtId="3" fontId="13" fillId="0" borderId="3" xfId="0" applyNumberFormat="1" applyFont="1" applyFill="1" applyBorder="1" applyAlignment="1" applyProtection="1">
      <alignment horizontal="center" vertical="center"/>
    </xf>
    <xf numFmtId="3" fontId="13" fillId="2" borderId="22" xfId="0" applyNumberFormat="1" applyFont="1" applyFill="1" applyBorder="1" applyAlignment="1" applyProtection="1">
      <alignment horizontal="right" vertical="center"/>
    </xf>
    <xf numFmtId="0" fontId="0" fillId="0" borderId="1" xfId="0" applyFont="1" applyBorder="1" applyAlignment="1">
      <alignment vertical="center"/>
    </xf>
    <xf numFmtId="0" fontId="2" fillId="0" borderId="22" xfId="0" applyFont="1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/>
    </xf>
    <xf numFmtId="3" fontId="2" fillId="2" borderId="22" xfId="1110" applyNumberFormat="1" applyFont="1" applyFill="1" applyBorder="1" applyAlignment="1" applyProtection="1">
      <alignment horizontal="right" vertical="center"/>
    </xf>
    <xf numFmtId="3" fontId="2" fillId="2" borderId="40" xfId="1110" applyNumberFormat="1" applyFont="1" applyFill="1" applyBorder="1" applyAlignment="1" applyProtection="1">
      <alignment horizontal="right" vertical="center"/>
    </xf>
    <xf numFmtId="3" fontId="2" fillId="2" borderId="10" xfId="1110" applyNumberFormat="1" applyFont="1" applyFill="1" applyBorder="1" applyAlignment="1" applyProtection="1">
      <alignment horizontal="right" vertical="center"/>
    </xf>
    <xf numFmtId="179" fontId="4" fillId="0" borderId="29" xfId="1110" applyNumberFormat="1" applyFont="1" applyBorder="1" applyAlignment="1">
      <alignment horizontal="right" vertical="center" wrapText="1"/>
    </xf>
    <xf numFmtId="41" fontId="4" fillId="0" borderId="22" xfId="1110" applyNumberFormat="1" applyFont="1" applyBorder="1" applyAlignment="1">
      <alignment horizontal="right" vertical="center" wrapText="1"/>
    </xf>
    <xf numFmtId="3" fontId="13" fillId="2" borderId="3" xfId="0" applyNumberFormat="1" applyFont="1" applyFill="1" applyBorder="1" applyAlignment="1" applyProtection="1">
      <alignment horizontal="right" vertical="center"/>
    </xf>
    <xf numFmtId="0" fontId="2" fillId="0" borderId="1" xfId="0" applyFont="1" applyBorder="1" applyAlignment="1">
      <alignment vertical="center" shrinkToFit="1"/>
    </xf>
    <xf numFmtId="0" fontId="13" fillId="2" borderId="2" xfId="0" applyNumberFormat="1" applyFont="1" applyFill="1" applyBorder="1" applyAlignment="1" applyProtection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12" fillId="0" borderId="2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shrinkToFit="1"/>
    </xf>
    <xf numFmtId="0" fontId="13" fillId="2" borderId="22" xfId="0" applyNumberFormat="1" applyFont="1" applyFill="1" applyBorder="1" applyAlignment="1" applyProtection="1">
      <alignment horizontal="center" vertical="center" shrinkToFit="1"/>
    </xf>
    <xf numFmtId="0" fontId="12" fillId="2" borderId="22" xfId="0" applyNumberFormat="1" applyFont="1" applyFill="1" applyBorder="1" applyAlignment="1" applyProtection="1">
      <alignment horizontal="left" vertical="center" shrinkToFit="1"/>
    </xf>
    <xf numFmtId="0" fontId="13" fillId="0" borderId="22" xfId="0" applyFont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/>
    </xf>
    <xf numFmtId="3" fontId="4" fillId="0" borderId="4" xfId="0" applyNumberFormat="1" applyFont="1" applyBorder="1" applyAlignment="1">
      <alignment horizontal="right" vertical="center" wrapText="1"/>
    </xf>
    <xf numFmtId="179" fontId="4" fillId="0" borderId="4" xfId="0" applyNumberFormat="1" applyFont="1" applyBorder="1" applyAlignment="1">
      <alignment horizontal="center" vertical="center" wrapText="1"/>
    </xf>
    <xf numFmtId="179" fontId="4" fillId="0" borderId="4" xfId="0" applyNumberFormat="1" applyFont="1" applyBorder="1" applyAlignment="1">
      <alignment horizontal="right" vertical="center" wrapText="1"/>
    </xf>
    <xf numFmtId="0" fontId="4" fillId="0" borderId="30" xfId="1324" applyNumberFormat="1" applyFont="1" applyFill="1" applyBorder="1" applyAlignment="1" applyProtection="1">
      <alignment horizontal="left" vertical="center"/>
    </xf>
    <xf numFmtId="0" fontId="4" fillId="0" borderId="42" xfId="1324" applyNumberFormat="1" applyFont="1" applyFill="1" applyBorder="1" applyAlignment="1" applyProtection="1">
      <alignment horizontal="left" vertical="center" wrapText="1"/>
    </xf>
    <xf numFmtId="3" fontId="4" fillId="0" borderId="3" xfId="0" applyNumberFormat="1" applyFont="1" applyFill="1" applyBorder="1" applyAlignment="1" applyProtection="1">
      <alignment horizontal="center" vertical="center"/>
    </xf>
    <xf numFmtId="3" fontId="4" fillId="0" borderId="4" xfId="0" applyNumberFormat="1" applyFont="1" applyBorder="1" applyAlignment="1">
      <alignment vertical="center" wrapText="1"/>
    </xf>
    <xf numFmtId="0" fontId="17" fillId="0" borderId="22" xfId="1325" applyFont="1" applyBorder="1" applyAlignment="1" applyProtection="1">
      <alignment horizontal="left" vertical="center" shrinkToFit="1"/>
    </xf>
    <xf numFmtId="3" fontId="4" fillId="0" borderId="22" xfId="1325" applyNumberFormat="1" applyFont="1" applyFill="1" applyBorder="1" applyAlignment="1" applyProtection="1">
      <alignment vertical="center"/>
    </xf>
    <xf numFmtId="0" fontId="4" fillId="0" borderId="22" xfId="0" applyFont="1" applyBorder="1" applyAlignment="1">
      <alignment horizontal="center" vertical="center" wrapText="1"/>
    </xf>
    <xf numFmtId="41" fontId="4" fillId="0" borderId="2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3" fontId="2" fillId="0" borderId="22" xfId="0" applyNumberFormat="1" applyFont="1" applyFill="1" applyBorder="1" applyAlignment="1" applyProtection="1">
      <alignment horizontal="right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3" fontId="4" fillId="0" borderId="3" xfId="0" applyNumberFormat="1" applyFont="1" applyFill="1" applyBorder="1" applyAlignment="1" applyProtection="1">
      <alignment horizontal="right" vertical="center"/>
    </xf>
    <xf numFmtId="0" fontId="4" fillId="0" borderId="3" xfId="0" applyNumberFormat="1" applyFont="1" applyFill="1" applyBorder="1" applyAlignment="1" applyProtection="1">
      <alignment horizontal="left" vertical="center"/>
    </xf>
    <xf numFmtId="0" fontId="4" fillId="0" borderId="2" xfId="0" applyNumberFormat="1" applyFont="1" applyFill="1" applyBorder="1" applyAlignment="1" applyProtection="1">
      <alignment horizontal="center" vertical="center" shrinkToFit="1"/>
    </xf>
    <xf numFmtId="0" fontId="59" fillId="0" borderId="0" xfId="0" applyFont="1">
      <alignment vertical="center"/>
    </xf>
    <xf numFmtId="0" fontId="13" fillId="0" borderId="4" xfId="0" applyFont="1" applyBorder="1" applyAlignment="1">
      <alignment horizontal="right" vertical="center" wrapText="1"/>
    </xf>
    <xf numFmtId="179" fontId="4" fillId="0" borderId="4" xfId="0" applyNumberFormat="1" applyFont="1" applyBorder="1" applyAlignment="1">
      <alignment horizontal="right" vertical="center" shrinkToFit="1"/>
    </xf>
    <xf numFmtId="41" fontId="2" fillId="2" borderId="22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5" fillId="0" borderId="1" xfId="2947" applyFont="1" applyAlignment="1" applyProtection="1">
      <alignment horizontal="centerContinuous" vertical="center"/>
      <protection locked="0"/>
    </xf>
    <xf numFmtId="176" fontId="55" fillId="0" borderId="1" xfId="2947" applyNumberFormat="1" applyFont="1" applyAlignment="1" applyProtection="1">
      <alignment horizontal="centerContinuous"/>
      <protection locked="0"/>
    </xf>
    <xf numFmtId="176" fontId="56" fillId="0" borderId="1" xfId="2947" applyNumberFormat="1" applyFont="1" applyAlignment="1" applyProtection="1">
      <alignment horizontal="centerContinuous"/>
      <protection locked="0"/>
    </xf>
    <xf numFmtId="0" fontId="8" fillId="0" borderId="1" xfId="2947" applyFont="1" applyProtection="1">
      <protection locked="0"/>
    </xf>
    <xf numFmtId="0" fontId="2" fillId="0" borderId="1" xfId="2947" applyFont="1" applyAlignment="1" applyProtection="1">
      <protection locked="0"/>
    </xf>
    <xf numFmtId="176" fontId="2" fillId="0" borderId="1" xfId="2947" applyNumberFormat="1" applyFont="1" applyAlignment="1" applyProtection="1">
      <protection locked="0"/>
    </xf>
    <xf numFmtId="0" fontId="2" fillId="0" borderId="39" xfId="2948" applyNumberFormat="1" applyFont="1" applyFill="1" applyBorder="1" applyAlignment="1" applyProtection="1">
      <alignment horizontal="center" vertical="center"/>
    </xf>
    <xf numFmtId="176" fontId="2" fillId="0" borderId="22" xfId="2947" applyNumberFormat="1" applyFont="1" applyFill="1" applyBorder="1" applyAlignment="1">
      <alignment horizontal="center" vertical="center" wrapText="1"/>
    </xf>
    <xf numFmtId="181" fontId="2" fillId="0" borderId="22" xfId="2947" applyNumberFormat="1" applyFont="1" applyFill="1" applyBorder="1" applyAlignment="1">
      <alignment horizontal="center" vertical="center" wrapText="1"/>
    </xf>
    <xf numFmtId="0" fontId="8" fillId="0" borderId="1" xfId="2948" applyFill="1">
      <alignment vertical="center"/>
    </xf>
    <xf numFmtId="0" fontId="4" fillId="0" borderId="22" xfId="2948" applyFont="1" applyFill="1" applyBorder="1" applyAlignment="1">
      <alignment horizontal="left" vertical="center"/>
    </xf>
    <xf numFmtId="3" fontId="2" fillId="0" borderId="22" xfId="2947" applyNumberFormat="1" applyFont="1" applyFill="1" applyBorder="1" applyAlignment="1" applyProtection="1">
      <alignment vertical="center" shrinkToFit="1"/>
    </xf>
    <xf numFmtId="182" fontId="2" fillId="0" borderId="22" xfId="2947" applyNumberFormat="1" applyFont="1" applyFill="1" applyBorder="1" applyAlignment="1" applyProtection="1">
      <alignment vertical="center"/>
    </xf>
    <xf numFmtId="3" fontId="2" fillId="0" borderId="22" xfId="2947" applyNumberFormat="1" applyFont="1" applyFill="1" applyBorder="1" applyAlignment="1" applyProtection="1">
      <alignment vertical="center"/>
    </xf>
    <xf numFmtId="181" fontId="2" fillId="0" borderId="22" xfId="2947" applyNumberFormat="1" applyFont="1" applyFill="1" applyBorder="1" applyAlignment="1" applyProtection="1">
      <alignment vertical="center"/>
    </xf>
    <xf numFmtId="176" fontId="2" fillId="0" borderId="22" xfId="2948" applyNumberFormat="1" applyFont="1" applyFill="1" applyBorder="1" applyAlignment="1" applyProtection="1">
      <alignment horizontal="left" vertical="center" wrapText="1"/>
    </xf>
    <xf numFmtId="3" fontId="2" fillId="3" borderId="22" xfId="2947" applyNumberFormat="1" applyFont="1" applyFill="1" applyBorder="1" applyAlignment="1" applyProtection="1">
      <alignment vertical="center"/>
    </xf>
    <xf numFmtId="176" fontId="4" fillId="0" borderId="22" xfId="2948" applyNumberFormat="1" applyFont="1" applyFill="1" applyBorder="1" applyAlignment="1" applyProtection="1">
      <alignment horizontal="left" vertical="center" wrapText="1"/>
    </xf>
    <xf numFmtId="176" fontId="8" fillId="0" borderId="1" xfId="2948" applyNumberFormat="1" applyFill="1">
      <alignment vertical="center"/>
    </xf>
    <xf numFmtId="0" fontId="4" fillId="0" borderId="22" xfId="2948" applyFont="1" applyFill="1" applyBorder="1">
      <alignment vertical="center"/>
    </xf>
    <xf numFmtId="183" fontId="2" fillId="0" borderId="22" xfId="2947" applyNumberFormat="1" applyFont="1" applyFill="1" applyBorder="1" applyAlignment="1" applyProtection="1">
      <alignment vertical="center"/>
    </xf>
    <xf numFmtId="176" fontId="2" fillId="0" borderId="22" xfId="2948" applyNumberFormat="1" applyFont="1" applyFill="1" applyBorder="1" applyAlignment="1" applyProtection="1">
      <alignment vertical="center" shrinkToFit="1"/>
    </xf>
    <xf numFmtId="176" fontId="2" fillId="0" borderId="22" xfId="2948" applyNumberFormat="1" applyFont="1" applyFill="1" applyBorder="1" applyAlignment="1" applyProtection="1">
      <alignment vertical="center" wrapText="1"/>
    </xf>
    <xf numFmtId="3" fontId="8" fillId="0" borderId="1" xfId="2948" applyNumberFormat="1" applyFill="1">
      <alignment vertical="center"/>
    </xf>
    <xf numFmtId="176" fontId="2" fillId="0" borderId="22" xfId="2948" applyNumberFormat="1" applyFont="1" applyFill="1" applyBorder="1">
      <alignment vertical="center"/>
    </xf>
    <xf numFmtId="0" fontId="2" fillId="0" borderId="43" xfId="1316" applyFont="1" applyBorder="1" applyAlignment="1">
      <alignment horizontal="left" vertical="center" wrapText="1"/>
    </xf>
    <xf numFmtId="41" fontId="2" fillId="0" borderId="43" xfId="1316" applyNumberFormat="1" applyFont="1" applyBorder="1" applyAlignment="1">
      <alignment horizontal="right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2" xfId="1316" applyFont="1" applyBorder="1" applyAlignment="1">
      <alignment horizontal="left" vertical="center" shrinkToFit="1"/>
    </xf>
    <xf numFmtId="0" fontId="2" fillId="2" borderId="1" xfId="0" applyFont="1" applyFill="1" applyBorder="1" applyAlignment="1">
      <alignment vertical="center" shrinkToFit="1"/>
    </xf>
    <xf numFmtId="0" fontId="12" fillId="0" borderId="22" xfId="0" applyFont="1" applyBorder="1" applyAlignment="1" applyProtection="1">
      <alignment horizontal="center" vertical="center" shrinkToFit="1"/>
      <protection locked="0"/>
    </xf>
    <xf numFmtId="0" fontId="2" fillId="0" borderId="23" xfId="0" applyFont="1" applyFill="1" applyBorder="1" applyAlignment="1" applyProtection="1">
      <alignment vertical="center" shrinkToFit="1"/>
      <protection locked="0"/>
    </xf>
    <xf numFmtId="0" fontId="2" fillId="0" borderId="23" xfId="1110" applyFont="1" applyFill="1" applyBorder="1" applyAlignment="1" applyProtection="1">
      <alignment vertical="center" shrinkToFit="1"/>
      <protection locked="0"/>
    </xf>
    <xf numFmtId="0" fontId="2" fillId="2" borderId="22" xfId="0" applyNumberFormat="1" applyFont="1" applyFill="1" applyBorder="1" applyAlignment="1" applyProtection="1">
      <alignment horizontal="left" vertical="center" shrinkToFit="1"/>
    </xf>
    <xf numFmtId="0" fontId="0" fillId="2" borderId="1" xfId="0" applyFont="1" applyFill="1" applyBorder="1" applyAlignment="1">
      <alignment vertical="center" shrinkToFit="1"/>
    </xf>
    <xf numFmtId="0" fontId="2" fillId="0" borderId="1" xfId="0" applyFont="1" applyBorder="1" applyAlignment="1">
      <alignment shrinkToFit="1"/>
    </xf>
    <xf numFmtId="0" fontId="2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179" fontId="2" fillId="0" borderId="4" xfId="0" applyNumberFormat="1" applyFont="1" applyBorder="1" applyAlignment="1">
      <alignment horizontal="center" vertical="center" shrinkToFit="1"/>
    </xf>
    <xf numFmtId="179" fontId="4" fillId="0" borderId="4" xfId="0" applyNumberFormat="1" applyFont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4" fillId="2" borderId="3" xfId="0" applyNumberFormat="1" applyFont="1" applyFill="1" applyBorder="1" applyAlignment="1" applyProtection="1">
      <alignment horizontal="center" vertical="center" shrinkToFit="1"/>
    </xf>
    <xf numFmtId="0" fontId="2" fillId="2" borderId="3" xfId="0" applyNumberFormat="1" applyFont="1" applyFill="1" applyBorder="1" applyAlignment="1" applyProtection="1">
      <alignment horizontal="left" vertical="center" shrinkToFit="1"/>
    </xf>
    <xf numFmtId="0" fontId="2" fillId="2" borderId="23" xfId="1" applyFont="1" applyFill="1" applyBorder="1" applyAlignment="1" applyProtection="1">
      <alignment vertical="center" shrinkToFit="1"/>
      <protection locked="0"/>
    </xf>
    <xf numFmtId="0" fontId="0" fillId="2" borderId="1" xfId="0" applyFill="1" applyBorder="1" applyAlignment="1">
      <alignment vertical="center" shrinkToFit="1"/>
    </xf>
    <xf numFmtId="0" fontId="2" fillId="0" borderId="44" xfId="0" applyNumberFormat="1" applyFont="1" applyFill="1" applyBorder="1" applyAlignment="1" applyProtection="1">
      <alignment horizontal="left" vertical="center"/>
    </xf>
    <xf numFmtId="0" fontId="2" fillId="0" borderId="45" xfId="0" applyNumberFormat="1" applyFont="1" applyFill="1" applyBorder="1" applyAlignment="1" applyProtection="1">
      <alignment horizontal="left" vertical="center" shrinkToFit="1"/>
    </xf>
    <xf numFmtId="3" fontId="2" fillId="0" borderId="44" xfId="0" applyNumberFormat="1" applyFont="1" applyFill="1" applyBorder="1" applyAlignment="1" applyProtection="1">
      <alignment horizontal="right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179" fontId="2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wrapText="1"/>
    </xf>
    <xf numFmtId="0" fontId="2" fillId="0" borderId="38" xfId="2947" applyFont="1" applyBorder="1" applyAlignment="1">
      <alignment horizontal="right"/>
    </xf>
    <xf numFmtId="0" fontId="55" fillId="0" borderId="1" xfId="1326" applyFont="1" applyAlignment="1" applyProtection="1">
      <alignment horizontal="center" vertical="center"/>
      <protection locked="0"/>
    </xf>
    <xf numFmtId="0" fontId="38" fillId="0" borderId="1" xfId="1325" applyFont="1" applyAlignment="1" applyProtection="1">
      <alignment horizontal="center" vertical="center" wrapText="1"/>
      <protection locked="0"/>
    </xf>
    <xf numFmtId="0" fontId="38" fillId="0" borderId="1" xfId="1325" applyFont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 applyProtection="1">
      <alignment horizontal="center" vertical="center"/>
    </xf>
  </cellXfs>
  <cellStyles count="2949">
    <cellStyle name="?鹎%U龡&amp;H?_x0008__x001c__x001c_?_x0007__x0001__x0001_" xfId="3"/>
    <cellStyle name="?鹎%U龡&amp;H?_x0008__x001c__x001c_?_x0007__x0001__x0001_ 2" xfId="25"/>
    <cellStyle name="?鹎%U龡&amp;H?_x0008__x001c__x001c_?_x0007__x0001__x0001_ 2 2" xfId="23"/>
    <cellStyle name="?鹎%U龡&amp;H?_x0008__x001c__x001c_?_x0007__x0001__x0001_ 3" xfId="6"/>
    <cellStyle name="?鹎%U龡&amp;H?_x0008__x001c__x001c_?_x0007__x0001__x0001_ 3 2" xfId="2"/>
    <cellStyle name="?鹎%U龡&amp;H?_x0008__x001c__x001c_?_x0007__x0001__x0001_ 4" xfId="24"/>
    <cellStyle name="?鹎%U龡&amp;H?_x0008__x001c__x001c_?_x0007__x0001__x0001__国库-2019年人代会预算表格-快报数本级支出科目已更新" xfId="16"/>
    <cellStyle name="?鹎%U龡&amp;H?_x005f_x0008__x005f_x001c__x005f_x001c_?_x005f_x0007__x005f_x0001__x005f_x0001_" xfId="17"/>
    <cellStyle name="20% - Accent1" xfId="18"/>
    <cellStyle name="20% - Accent1 2" xfId="19"/>
    <cellStyle name="20% - Accent1 2 2" xfId="20"/>
    <cellStyle name="20% - Accent1 2 2 2" xfId="22"/>
    <cellStyle name="20% - Accent1 2 2 2 2" xfId="1963"/>
    <cellStyle name="20% - Accent1 2 2 3" xfId="1970"/>
    <cellStyle name="20% - Accent1 2 3" xfId="21"/>
    <cellStyle name="20% - Accent1 2 3 2" xfId="1971"/>
    <cellStyle name="20% - Accent1 2 4" xfId="1965"/>
    <cellStyle name="20% - Accent1 3" xfId="26"/>
    <cellStyle name="20% - Accent1 3 2" xfId="27"/>
    <cellStyle name="20% - Accent1 3 2 2" xfId="1972"/>
    <cellStyle name="20% - Accent1 3 3" xfId="1960"/>
    <cellStyle name="20% - Accent1 4" xfId="28"/>
    <cellStyle name="20% - Accent1 4 2" xfId="1959"/>
    <cellStyle name="20% - Accent2" xfId="29"/>
    <cellStyle name="20% - Accent2 2" xfId="30"/>
    <cellStyle name="20% - Accent2 2 2" xfId="31"/>
    <cellStyle name="20% - Accent2 2 2 2" xfId="32"/>
    <cellStyle name="20% - Accent2 2 2 2 2" xfId="1978"/>
    <cellStyle name="20% - Accent2 2 2 3" xfId="1976"/>
    <cellStyle name="20% - Accent2 2 3" xfId="33"/>
    <cellStyle name="20% - Accent2 2 3 2" xfId="1980"/>
    <cellStyle name="20% - Accent2 2 4" xfId="1974"/>
    <cellStyle name="20% - Accent2 3" xfId="34"/>
    <cellStyle name="20% - Accent2 3 2" xfId="35"/>
    <cellStyle name="20% - Accent2 3 2 2" xfId="1942"/>
    <cellStyle name="20% - Accent2 3 3" xfId="1981"/>
    <cellStyle name="20% - Accent2 4" xfId="36"/>
    <cellStyle name="20% - Accent2 4 2" xfId="1982"/>
    <cellStyle name="20% - Accent3" xfId="37"/>
    <cellStyle name="20% - Accent3 2" xfId="38"/>
    <cellStyle name="20% - Accent3 2 2" xfId="39"/>
    <cellStyle name="20% - Accent3 2 2 2" xfId="40"/>
    <cellStyle name="20% - Accent3 2 2 2 2" xfId="1983"/>
    <cellStyle name="20% - Accent3 2 2 3" xfId="1955"/>
    <cellStyle name="20% - Accent3 2 3" xfId="41"/>
    <cellStyle name="20% - Accent3 2 3 2" xfId="1984"/>
    <cellStyle name="20% - Accent3 2 4" xfId="1948"/>
    <cellStyle name="20% - Accent3 3" xfId="42"/>
    <cellStyle name="20% - Accent3 3 2" xfId="43"/>
    <cellStyle name="20% - Accent3 3 2 2" xfId="1988"/>
    <cellStyle name="20% - Accent3 3 3" xfId="1985"/>
    <cellStyle name="20% - Accent3 4" xfId="44"/>
    <cellStyle name="20% - Accent3 4 2" xfId="1991"/>
    <cellStyle name="20% - Accent4" xfId="45"/>
    <cellStyle name="20% - Accent4 2" xfId="46"/>
    <cellStyle name="20% - Accent4 2 2" xfId="47"/>
    <cellStyle name="20% - Accent4 2 2 2" xfId="48"/>
    <cellStyle name="20% - Accent4 2 2 2 2" xfId="1996"/>
    <cellStyle name="20% - Accent4 2 2 3" xfId="1995"/>
    <cellStyle name="20% - Accent4 2 3" xfId="49"/>
    <cellStyle name="20% - Accent4 2 3 2" xfId="1997"/>
    <cellStyle name="20% - Accent4 2 4" xfId="1994"/>
    <cellStyle name="20% - Accent4 3" xfId="50"/>
    <cellStyle name="20% - Accent4 3 2" xfId="51"/>
    <cellStyle name="20% - Accent4 3 2 2" xfId="1936"/>
    <cellStyle name="20% - Accent4 3 3" xfId="1998"/>
    <cellStyle name="20% - Accent4 4" xfId="52"/>
    <cellStyle name="20% - Accent4 4 2" xfId="1932"/>
    <cellStyle name="20% - Accent5" xfId="53"/>
    <cellStyle name="20% - Accent5 2" xfId="54"/>
    <cellStyle name="20% - Accent5 2 2" xfId="55"/>
    <cellStyle name="20% - Accent5 2 2 2" xfId="56"/>
    <cellStyle name="20% - Accent5 2 2 2 2" xfId="2002"/>
    <cellStyle name="20% - Accent5 2 2 3" xfId="2001"/>
    <cellStyle name="20% - Accent5 2 3" xfId="57"/>
    <cellStyle name="20% - Accent5 2 3 2" xfId="1938"/>
    <cellStyle name="20% - Accent5 2 4" xfId="2000"/>
    <cellStyle name="20% - Accent5 3" xfId="58"/>
    <cellStyle name="20% - Accent5 3 2" xfId="59"/>
    <cellStyle name="20% - Accent5 3 2 2" xfId="1962"/>
    <cellStyle name="20% - Accent5 3 3" xfId="2003"/>
    <cellStyle name="20% - Accent5 4" xfId="60"/>
    <cellStyle name="20% - Accent5 4 2" xfId="2004"/>
    <cellStyle name="20% - Accent6" xfId="61"/>
    <cellStyle name="20% - Accent6 2" xfId="62"/>
    <cellStyle name="20% - Accent6 2 2" xfId="63"/>
    <cellStyle name="20% - Accent6 2 2 2" xfId="64"/>
    <cellStyle name="20% - Accent6 2 2 2 2" xfId="2009"/>
    <cellStyle name="20% - Accent6 2 2 3" xfId="2007"/>
    <cellStyle name="20% - Accent6 2 3" xfId="65"/>
    <cellStyle name="20% - Accent6 2 3 2" xfId="2011"/>
    <cellStyle name="20% - Accent6 2 4" xfId="2006"/>
    <cellStyle name="20% - Accent6 3" xfId="66"/>
    <cellStyle name="20% - Accent6 3 2" xfId="67"/>
    <cellStyle name="20% - Accent6 3 2 2" xfId="2014"/>
    <cellStyle name="20% - Accent6 3 3" xfId="2013"/>
    <cellStyle name="20% - Accent6 4" xfId="68"/>
    <cellStyle name="20% - Accent6 4 2" xfId="2016"/>
    <cellStyle name="20% - 强调文字颜色 1 2" xfId="69"/>
    <cellStyle name="20% - 强调文字颜色 1 2 2" xfId="70"/>
    <cellStyle name="20% - 强调文字颜色 1 2 2 2" xfId="71"/>
    <cellStyle name="20% - 强调文字颜色 1 2 2 2 2" xfId="72"/>
    <cellStyle name="20% - 强调文字颜色 1 2 2 2 2 2" xfId="2020"/>
    <cellStyle name="20% - 强调文字颜色 1 2 2 2 3" xfId="2019"/>
    <cellStyle name="20% - 强调文字颜色 1 2 2 3" xfId="73"/>
    <cellStyle name="20% - 强调文字颜色 1 2 2 3 2" xfId="2021"/>
    <cellStyle name="20% - 强调文字颜色 1 2 2 4" xfId="2018"/>
    <cellStyle name="20% - 强调文字颜色 1 2 3" xfId="74"/>
    <cellStyle name="20% - 强调文字颜色 1 2 3 2" xfId="75"/>
    <cellStyle name="20% - 强调文字颜色 1 2 3 2 2" xfId="2023"/>
    <cellStyle name="20% - 强调文字颜色 1 2 3 3" xfId="2022"/>
    <cellStyle name="20% - 强调文字颜色 1 2 4" xfId="76"/>
    <cellStyle name="20% - 强调文字颜色 1 2 4 2" xfId="2025"/>
    <cellStyle name="20% - 强调文字颜色 1 2 5" xfId="1924"/>
    <cellStyle name="20% - 强调文字颜色 1 3" xfId="77"/>
    <cellStyle name="20% - 强调文字颜色 1 3 2" xfId="78"/>
    <cellStyle name="20% - 强调文字颜色 1 3 2 2" xfId="79"/>
    <cellStyle name="20% - 强调文字颜色 1 3 2 2 2" xfId="80"/>
    <cellStyle name="20% - 强调文字颜色 1 3 2 3" xfId="81"/>
    <cellStyle name="20% - 强调文字颜色 1 3 3" xfId="82"/>
    <cellStyle name="20% - 强调文字颜色 1 3 3 2" xfId="83"/>
    <cellStyle name="20% - 强调文字颜色 1 3 4" xfId="84"/>
    <cellStyle name="20% - 强调文字颜色 1 4" xfId="2780"/>
    <cellStyle name="20% - 强调文字颜色 2 2" xfId="85"/>
    <cellStyle name="20% - 强调文字颜色 2 2 2" xfId="86"/>
    <cellStyle name="20% - 强调文字颜色 2 2 2 2" xfId="87"/>
    <cellStyle name="20% - 强调文字颜色 2 2 2 2 2" xfId="88"/>
    <cellStyle name="20% - 强调文字颜色 2 2 2 2 2 2" xfId="2030"/>
    <cellStyle name="20% - 强调文字颜色 2 2 2 2 3" xfId="2029"/>
    <cellStyle name="20% - 强调文字颜色 2 2 2 3" xfId="89"/>
    <cellStyle name="20% - 强调文字颜色 2 2 2 3 2" xfId="2032"/>
    <cellStyle name="20% - 强调文字颜色 2 2 2 4" xfId="2028"/>
    <cellStyle name="20% - 强调文字颜色 2 2 3" xfId="90"/>
    <cellStyle name="20% - 强调文字颜色 2 2 3 2" xfId="91"/>
    <cellStyle name="20% - 强调文字颜色 2 2 3 2 2" xfId="2035"/>
    <cellStyle name="20% - 强调文字颜色 2 2 3 3" xfId="2034"/>
    <cellStyle name="20% - 强调文字颜色 2 2 4" xfId="92"/>
    <cellStyle name="20% - 强调文字颜色 2 2 4 2" xfId="2036"/>
    <cellStyle name="20% - 强调文字颜色 2 2 5" xfId="1909"/>
    <cellStyle name="20% - 强调文字颜色 2 3" xfId="93"/>
    <cellStyle name="20% - 强调文字颜色 2 3 2" xfId="94"/>
    <cellStyle name="20% - 强调文字颜色 2 3 2 2" xfId="95"/>
    <cellStyle name="20% - 强调文字颜色 2 3 2 2 2" xfId="96"/>
    <cellStyle name="20% - 强调文字颜色 2 3 2 3" xfId="97"/>
    <cellStyle name="20% - 强调文字颜色 2 3 3" xfId="98"/>
    <cellStyle name="20% - 强调文字颜色 2 3 3 2" xfId="99"/>
    <cellStyle name="20% - 强调文字颜色 2 3 4" xfId="100"/>
    <cellStyle name="20% - 强调文字颜色 2 4" xfId="2781"/>
    <cellStyle name="20% - 强调文字颜色 3 2" xfId="101"/>
    <cellStyle name="20% - 强调文字颜色 3 2 2" xfId="102"/>
    <cellStyle name="20% - 强调文字颜色 3 2 2 2" xfId="103"/>
    <cellStyle name="20% - 强调文字颜色 3 2 2 2 2" xfId="104"/>
    <cellStyle name="20% - 强调文字颜色 3 2 2 2 2 2" xfId="2040"/>
    <cellStyle name="20% - 强调文字颜色 3 2 2 2 3" xfId="2039"/>
    <cellStyle name="20% - 强调文字颜色 3 2 2 3" xfId="105"/>
    <cellStyle name="20% - 强调文字颜色 3 2 2 3 2" xfId="1969"/>
    <cellStyle name="20% - 强调文字颜色 3 2 2 4" xfId="2038"/>
    <cellStyle name="20% - 强调文字颜色 3 2 3" xfId="106"/>
    <cellStyle name="20% - 强调文字颜色 3 2 3 2" xfId="107"/>
    <cellStyle name="20% - 强调文字颜色 3 2 3 2 2" xfId="2042"/>
    <cellStyle name="20% - 强调文字颜色 3 2 3 3" xfId="2041"/>
    <cellStyle name="20% - 强调文字颜色 3 2 4" xfId="108"/>
    <cellStyle name="20% - 强调文字颜色 3 2 4 2" xfId="2044"/>
    <cellStyle name="20% - 强调文字颜色 3 2 5" xfId="1912"/>
    <cellStyle name="20% - 强调文字颜色 3 3" xfId="109"/>
    <cellStyle name="20% - 强调文字颜色 3 3 2" xfId="110"/>
    <cellStyle name="20% - 强调文字颜色 3 3 2 2" xfId="111"/>
    <cellStyle name="20% - 强调文字颜色 3 3 2 2 2" xfId="112"/>
    <cellStyle name="20% - 强调文字颜色 3 3 2 3" xfId="113"/>
    <cellStyle name="20% - 强调文字颜色 3 3 3" xfId="114"/>
    <cellStyle name="20% - 强调文字颜色 3 3 3 2" xfId="115"/>
    <cellStyle name="20% - 强调文字颜色 3 3 4" xfId="116"/>
    <cellStyle name="20% - 强调文字颜色 3 4" xfId="2782"/>
    <cellStyle name="20% - 强调文字颜色 4 2" xfId="117"/>
    <cellStyle name="20% - 强调文字颜色 4 2 2" xfId="118"/>
    <cellStyle name="20% - 强调文字颜色 4 2 2 2" xfId="119"/>
    <cellStyle name="20% - 强调文字颜色 4 2 2 2 2" xfId="120"/>
    <cellStyle name="20% - 强调文字颜色 4 2 2 2 2 2" xfId="2052"/>
    <cellStyle name="20% - 强调文字颜色 4 2 2 2 3" xfId="2049"/>
    <cellStyle name="20% - 强调文字颜色 4 2 2 3" xfId="121"/>
    <cellStyle name="20% - 强调文字颜色 4 2 2 3 2" xfId="2053"/>
    <cellStyle name="20% - 强调文字颜色 4 2 2 4" xfId="2051"/>
    <cellStyle name="20% - 强调文字颜色 4 2 3" xfId="122"/>
    <cellStyle name="20% - 强调文字颜色 4 2 3 2" xfId="123"/>
    <cellStyle name="20% - 强调文字颜色 4 2 3 2 2" xfId="2057"/>
    <cellStyle name="20% - 强调文字颜色 4 2 3 3" xfId="2055"/>
    <cellStyle name="20% - 强调文字颜色 4 2 4" xfId="124"/>
    <cellStyle name="20% - 强调文字颜色 4 2 4 2" xfId="2058"/>
    <cellStyle name="20% - 强调文字颜色 4 2 5" xfId="1914"/>
    <cellStyle name="20% - 强调文字颜色 4 3" xfId="125"/>
    <cellStyle name="20% - 强调文字颜色 4 3 2" xfId="126"/>
    <cellStyle name="20% - 强调文字颜色 4 3 2 2" xfId="127"/>
    <cellStyle name="20% - 强调文字颜色 4 3 2 2 2" xfId="128"/>
    <cellStyle name="20% - 强调文字颜色 4 3 2 3" xfId="129"/>
    <cellStyle name="20% - 强调文字颜色 4 3 3" xfId="130"/>
    <cellStyle name="20% - 强调文字颜色 4 3 3 2" xfId="131"/>
    <cellStyle name="20% - 强调文字颜色 4 3 4" xfId="132"/>
    <cellStyle name="20% - 强调文字颜色 4 4" xfId="2783"/>
    <cellStyle name="20% - 强调文字颜色 5 2" xfId="133"/>
    <cellStyle name="20% - 强调文字颜色 5 2 2" xfId="134"/>
    <cellStyle name="20% - 强调文字颜色 5 2 2 2" xfId="135"/>
    <cellStyle name="20% - 强调文字颜色 5 2 2 2 2" xfId="136"/>
    <cellStyle name="20% - 强调文字颜色 5 2 2 2 2 2" xfId="2062"/>
    <cellStyle name="20% - 强调文字颜色 5 2 2 2 3" xfId="2061"/>
    <cellStyle name="20% - 强调文字颜色 5 2 2 3" xfId="137"/>
    <cellStyle name="20% - 强调文字颜色 5 2 2 3 2" xfId="2063"/>
    <cellStyle name="20% - 强调文字颜色 5 2 2 4" xfId="2060"/>
    <cellStyle name="20% - 强调文字颜色 5 2 3" xfId="138"/>
    <cellStyle name="20% - 强调文字颜色 5 2 3 2" xfId="139"/>
    <cellStyle name="20% - 强调文字颜色 5 2 3 2 2" xfId="2066"/>
    <cellStyle name="20% - 强调文字颜色 5 2 3 3" xfId="2065"/>
    <cellStyle name="20% - 强调文字颜色 5 2 4" xfId="140"/>
    <cellStyle name="20% - 强调文字颜色 5 2 4 2" xfId="2067"/>
    <cellStyle name="20% - 强调文字颜色 5 2 5" xfId="1895"/>
    <cellStyle name="20% - 强调文字颜色 5 3" xfId="141"/>
    <cellStyle name="20% - 强调文字颜色 5 3 2" xfId="142"/>
    <cellStyle name="20% - 强调文字颜色 5 3 2 2" xfId="143"/>
    <cellStyle name="20% - 强调文字颜色 5 3 2 2 2" xfId="144"/>
    <cellStyle name="20% - 强调文字颜色 5 3 2 3" xfId="145"/>
    <cellStyle name="20% - 强调文字颜色 5 3 3" xfId="146"/>
    <cellStyle name="20% - 强调文字颜色 5 3 3 2" xfId="147"/>
    <cellStyle name="20% - 强调文字颜色 5 3 4" xfId="148"/>
    <cellStyle name="20% - 强调文字颜色 5 4" xfId="2784"/>
    <cellStyle name="20% - 强调文字颜色 6 2" xfId="149"/>
    <cellStyle name="20% - 强调文字颜色 6 2 2" xfId="150"/>
    <cellStyle name="20% - 强调文字颜色 6 2 2 2" xfId="151"/>
    <cellStyle name="20% - 强调文字颜色 6 2 2 2 2" xfId="152"/>
    <cellStyle name="20% - 强调文字颜色 6 2 2 2 2 2" xfId="2072"/>
    <cellStyle name="20% - 强调文字颜色 6 2 2 2 3" xfId="2070"/>
    <cellStyle name="20% - 强调文字颜色 6 2 2 3" xfId="153"/>
    <cellStyle name="20% - 强调文字颜色 6 2 2 3 2" xfId="2074"/>
    <cellStyle name="20% - 强调文字颜色 6 2 2 4" xfId="2068"/>
    <cellStyle name="20% - 强调文字颜色 6 2 3" xfId="154"/>
    <cellStyle name="20% - 强调文字颜色 6 2 3 2" xfId="155"/>
    <cellStyle name="20% - 强调文字颜色 6 2 3 2 2" xfId="2077"/>
    <cellStyle name="20% - 强调文字颜色 6 2 3 3" xfId="2075"/>
    <cellStyle name="20% - 强调文字颜色 6 2 4" xfId="156"/>
    <cellStyle name="20% - 强调文字颜色 6 2 4 2" xfId="2078"/>
    <cellStyle name="20% - 强调文字颜色 6 2 5" xfId="1890"/>
    <cellStyle name="20% - 强调文字颜色 6 3" xfId="157"/>
    <cellStyle name="20% - 强调文字颜色 6 3 2" xfId="158"/>
    <cellStyle name="20% - 强调文字颜色 6 3 2 2" xfId="159"/>
    <cellStyle name="20% - 强调文字颜色 6 3 2 2 2" xfId="160"/>
    <cellStyle name="20% - 强调文字颜色 6 3 2 3" xfId="161"/>
    <cellStyle name="20% - 强调文字颜色 6 3 3" xfId="162"/>
    <cellStyle name="20% - 强调文字颜色 6 3 3 2" xfId="163"/>
    <cellStyle name="20% - 强调文字颜色 6 3 4" xfId="164"/>
    <cellStyle name="20% - 强调文字颜色 6 4" xfId="2785"/>
    <cellStyle name="20% - 着色 1" xfId="165"/>
    <cellStyle name="20% - 着色 1 2" xfId="166"/>
    <cellStyle name="20% - 着色 1 2 2" xfId="167"/>
    <cellStyle name="20% - 着色 1 2 2 2" xfId="168"/>
    <cellStyle name="20% - 着色 1 2 2 2 2" xfId="169"/>
    <cellStyle name="20% - 着色 1 2 2 3" xfId="170"/>
    <cellStyle name="20% - 着色 1 2 3" xfId="171"/>
    <cellStyle name="20% - 着色 1 2 3 2" xfId="172"/>
    <cellStyle name="20% - 着色 1 2 4" xfId="173"/>
    <cellStyle name="20% - 着色 1 3" xfId="174"/>
    <cellStyle name="20% - 着色 1 3 2" xfId="175"/>
    <cellStyle name="20% - 着色 1 3 2 2" xfId="176"/>
    <cellStyle name="20% - 着色 1 3 2 2 2" xfId="2094"/>
    <cellStyle name="20% - 着色 1 3 2 3" xfId="1952"/>
    <cellStyle name="20% - 着色 1 3 3" xfId="177"/>
    <cellStyle name="20% - 着色 1 3 3 2" xfId="1953"/>
    <cellStyle name="20% - 着色 1 3 4" xfId="2093"/>
    <cellStyle name="20% - 着色 1 4" xfId="178"/>
    <cellStyle name="20% - 着色 1 4 2" xfId="179"/>
    <cellStyle name="20% - 着色 1 4 2 2" xfId="2071"/>
    <cellStyle name="20% - 着色 1 4 3" xfId="2069"/>
    <cellStyle name="20% - 着色 1 5" xfId="180"/>
    <cellStyle name="20% - 着色 1 5 2" xfId="2076"/>
    <cellStyle name="20% - 着色 1_13市本级" xfId="181"/>
    <cellStyle name="20% - 着色 2" xfId="182"/>
    <cellStyle name="20% - 着色 2 2" xfId="183"/>
    <cellStyle name="20% - 着色 2 2 2" xfId="184"/>
    <cellStyle name="20% - 着色 2 2 2 2" xfId="185"/>
    <cellStyle name="20% - 着色 2 2 2 2 2" xfId="186"/>
    <cellStyle name="20% - 着色 2 2 2 3" xfId="187"/>
    <cellStyle name="20% - 着色 2 2 3" xfId="188"/>
    <cellStyle name="20% - 着色 2 2 3 2" xfId="189"/>
    <cellStyle name="20% - 着色 2 2 4" xfId="190"/>
    <cellStyle name="20% - 着色 2 3" xfId="191"/>
    <cellStyle name="20% - 着色 2 3 2" xfId="192"/>
    <cellStyle name="20% - 着色 2 3 2 2" xfId="193"/>
    <cellStyle name="20% - 着色 2 3 2 2 2" xfId="2107"/>
    <cellStyle name="20% - 着色 2 3 2 3" xfId="2106"/>
    <cellStyle name="20% - 着色 2 3 3" xfId="194"/>
    <cellStyle name="20% - 着色 2 3 3 2" xfId="2109"/>
    <cellStyle name="20% - 着色 2 3 4" xfId="2105"/>
    <cellStyle name="20% - 着色 2 4" xfId="195"/>
    <cellStyle name="20% - 着色 2 4 2" xfId="196"/>
    <cellStyle name="20% - 着色 2 4 2 2" xfId="2010"/>
    <cellStyle name="20% - 着色 2 4 3" xfId="2008"/>
    <cellStyle name="20% - 着色 2 5" xfId="197"/>
    <cellStyle name="20% - 着色 2 5 2" xfId="2012"/>
    <cellStyle name="20% - 着色 2_13市本级" xfId="198"/>
    <cellStyle name="20% - 着色 3" xfId="199"/>
    <cellStyle name="20% - 着色 3 2" xfId="200"/>
    <cellStyle name="20% - 着色 3 2 2" xfId="201"/>
    <cellStyle name="20% - 着色 3 2 2 2" xfId="202"/>
    <cellStyle name="20% - 着色 3 2 2 2 2" xfId="203"/>
    <cellStyle name="20% - 着色 3 2 2 3" xfId="204"/>
    <cellStyle name="20% - 着色 3 2 3" xfId="205"/>
    <cellStyle name="20% - 着色 3 2 3 2" xfId="206"/>
    <cellStyle name="20% - 着色 3 2 4" xfId="207"/>
    <cellStyle name="20% - 着色 3 3" xfId="208"/>
    <cellStyle name="20% - 着色 3 3 2" xfId="209"/>
    <cellStyle name="20% - 着色 3 3 2 2" xfId="210"/>
    <cellStyle name="20% - 着色 3 3 2 2 2" xfId="2005"/>
    <cellStyle name="20% - 着色 3 3 2 3" xfId="2118"/>
    <cellStyle name="20% - 着色 3 3 3" xfId="211"/>
    <cellStyle name="20% - 着色 3 3 3 2" xfId="2119"/>
    <cellStyle name="20% - 着色 3 3 4" xfId="2046"/>
    <cellStyle name="20% - 着色 3 4" xfId="212"/>
    <cellStyle name="20% - 着色 3 4 2" xfId="213"/>
    <cellStyle name="20% - 着色 3 4 2 2" xfId="1931"/>
    <cellStyle name="20% - 着色 3 4 3" xfId="2015"/>
    <cellStyle name="20% - 着色 3 5" xfId="214"/>
    <cellStyle name="20% - 着色 3 5 2" xfId="1947"/>
    <cellStyle name="20% - 着色 3_13市本级" xfId="215"/>
    <cellStyle name="20% - 着色 4" xfId="216"/>
    <cellStyle name="20% - 着色 4 2" xfId="217"/>
    <cellStyle name="20% - 着色 4 2 2" xfId="218"/>
    <cellStyle name="20% - 着色 4 2 2 2" xfId="219"/>
    <cellStyle name="20% - 着色 4 2 2 2 2" xfId="220"/>
    <cellStyle name="20% - 着色 4 2 2 3" xfId="221"/>
    <cellStyle name="20% - 着色 4 2 3" xfId="222"/>
    <cellStyle name="20% - 着色 4 2 3 2" xfId="223"/>
    <cellStyle name="20% - 着色 4 2 4" xfId="224"/>
    <cellStyle name="20% - 着色 4 3" xfId="225"/>
    <cellStyle name="20% - 着色 4 3 2" xfId="226"/>
    <cellStyle name="20% - 着色 4 3 2 2" xfId="227"/>
    <cellStyle name="20% - 着色 4 3 2 2 2" xfId="1992"/>
    <cellStyle name="20% - 着色 4 3 2 3" xfId="2122"/>
    <cellStyle name="20% - 着色 4 3 3" xfId="228"/>
    <cellStyle name="20% - 着色 4 3 3 2" xfId="2123"/>
    <cellStyle name="20% - 着色 4 3 4" xfId="2121"/>
    <cellStyle name="20% - 着色 4 4" xfId="229"/>
    <cellStyle name="20% - 着色 4 4 2" xfId="230"/>
    <cellStyle name="20% - 着色 4 4 2 2" xfId="2099"/>
    <cellStyle name="20% - 着色 4 4 3" xfId="2096"/>
    <cellStyle name="20% - 着色 4 5" xfId="231"/>
    <cellStyle name="20% - 着色 4 5 2" xfId="2082"/>
    <cellStyle name="20% - 着色 4_13市本级" xfId="232"/>
    <cellStyle name="20% - 着色 5" xfId="233"/>
    <cellStyle name="20% - 着色 5 2" xfId="234"/>
    <cellStyle name="20% - 着色 5 2 2" xfId="235"/>
    <cellStyle name="20% - 着色 5 2 2 2" xfId="236"/>
    <cellStyle name="20% - 着色 5 2 2 2 2" xfId="237"/>
    <cellStyle name="20% - 着色 5 2 2 3" xfId="238"/>
    <cellStyle name="20% - 着色 5 2 3" xfId="239"/>
    <cellStyle name="20% - 着色 5 2 3 2" xfId="240"/>
    <cellStyle name="20% - 着色 5 2 4" xfId="241"/>
    <cellStyle name="20% - 着色 5 3" xfId="242"/>
    <cellStyle name="20% - 着色 5 3 2" xfId="243"/>
    <cellStyle name="20% - 着色 5 3 2 2" xfId="244"/>
    <cellStyle name="20% - 着色 5 3 2 2 2" xfId="2137"/>
    <cellStyle name="20% - 着色 5 3 2 3" xfId="2134"/>
    <cellStyle name="20% - 着色 5 3 3" xfId="245"/>
    <cellStyle name="20% - 着色 5 3 3 2" xfId="2139"/>
    <cellStyle name="20% - 着色 5 3 4" xfId="2133"/>
    <cellStyle name="20% - 着色 5 4" xfId="246"/>
    <cellStyle name="20% - 着色 5 4 2" xfId="247"/>
    <cellStyle name="20% - 着色 5 4 2 2" xfId="2142"/>
    <cellStyle name="20% - 着色 5 4 3" xfId="2102"/>
    <cellStyle name="20% - 着色 5 5" xfId="248"/>
    <cellStyle name="20% - 着色 5 5 2" xfId="2144"/>
    <cellStyle name="20% - 着色 5_13市本级" xfId="249"/>
    <cellStyle name="20% - 着色 6" xfId="250"/>
    <cellStyle name="20% - 着色 6 2" xfId="251"/>
    <cellStyle name="20% - 着色 6 2 2" xfId="252"/>
    <cellStyle name="20% - 着色 6 2 2 2" xfId="253"/>
    <cellStyle name="20% - 着色 6 2 2 2 2" xfId="254"/>
    <cellStyle name="20% - 着色 6 2 2 3" xfId="255"/>
    <cellStyle name="20% - 着色 6 2 3" xfId="256"/>
    <cellStyle name="20% - 着色 6 2 3 2" xfId="257"/>
    <cellStyle name="20% - 着色 6 2 4" xfId="258"/>
    <cellStyle name="20% - 着色 6 3" xfId="259"/>
    <cellStyle name="20% - 着色 6 3 2" xfId="260"/>
    <cellStyle name="20% - 着色 6 3 2 2" xfId="261"/>
    <cellStyle name="20% - 着色 6 3 2 2 2" xfId="2150"/>
    <cellStyle name="20% - 着色 6 3 2 3" xfId="2149"/>
    <cellStyle name="20% - 着色 6 3 3" xfId="262"/>
    <cellStyle name="20% - 着色 6 3 3 2" xfId="2152"/>
    <cellStyle name="20% - 着色 6 3 4" xfId="2148"/>
    <cellStyle name="20% - 着色 6 4" xfId="263"/>
    <cellStyle name="20% - 着色 6 4 2" xfId="264"/>
    <cellStyle name="20% - 着色 6 4 2 2" xfId="2154"/>
    <cellStyle name="20% - 着色 6 4 3" xfId="2153"/>
    <cellStyle name="20% - 着色 6 5" xfId="265"/>
    <cellStyle name="20% - 着色 6 5 2" xfId="2155"/>
    <cellStyle name="20% - 着色 6_13市本级" xfId="266"/>
    <cellStyle name="40% - Accent1" xfId="267"/>
    <cellStyle name="40% - Accent1 2" xfId="268"/>
    <cellStyle name="40% - Accent1 2 2" xfId="269"/>
    <cellStyle name="40% - Accent1 2 2 2" xfId="270"/>
    <cellStyle name="40% - Accent1 2 2 2 2" xfId="2127"/>
    <cellStyle name="40% - Accent1 2 2 3" xfId="2126"/>
    <cellStyle name="40% - Accent1 2 3" xfId="271"/>
    <cellStyle name="40% - Accent1 2 3 2" xfId="2130"/>
    <cellStyle name="40% - Accent1 2 4" xfId="2125"/>
    <cellStyle name="40% - Accent1 3" xfId="272"/>
    <cellStyle name="40% - Accent1 3 2" xfId="273"/>
    <cellStyle name="40% - Accent1 3 2 2" xfId="2132"/>
    <cellStyle name="40% - Accent1 3 3" xfId="2131"/>
    <cellStyle name="40% - Accent1 4" xfId="274"/>
    <cellStyle name="40% - Accent1 4 2" xfId="1943"/>
    <cellStyle name="40% - Accent2" xfId="275"/>
    <cellStyle name="40% - Accent2 2" xfId="276"/>
    <cellStyle name="40% - Accent2 2 2" xfId="277"/>
    <cellStyle name="40% - Accent2 2 2 2" xfId="278"/>
    <cellStyle name="40% - Accent2 2 2 2 2" xfId="2156"/>
    <cellStyle name="40% - Accent2 2 2 3" xfId="2138"/>
    <cellStyle name="40% - Accent2 2 3" xfId="279"/>
    <cellStyle name="40% - Accent2 2 3 2" xfId="2043"/>
    <cellStyle name="40% - Accent2 2 4" xfId="2135"/>
    <cellStyle name="40% - Accent2 3" xfId="280"/>
    <cellStyle name="40% - Accent2 3 2" xfId="281"/>
    <cellStyle name="40% - Accent2 3 2 2" xfId="1958"/>
    <cellStyle name="40% - Accent2 3 3" xfId="2141"/>
    <cellStyle name="40% - Accent2 4" xfId="282"/>
    <cellStyle name="40% - Accent2 4 2" xfId="2157"/>
    <cellStyle name="40% - Accent3" xfId="283"/>
    <cellStyle name="40% - Accent3 2" xfId="284"/>
    <cellStyle name="40% - Accent3 2 2" xfId="285"/>
    <cellStyle name="40% - Accent3 2 2 2" xfId="286"/>
    <cellStyle name="40% - Accent3 2 2 2 2" xfId="2158"/>
    <cellStyle name="40% - Accent3 2 2 3" xfId="2146"/>
    <cellStyle name="40% - Accent3 2 3" xfId="287"/>
    <cellStyle name="40% - Accent3 2 3 2" xfId="2047"/>
    <cellStyle name="40% - Accent3 2 4" xfId="2143"/>
    <cellStyle name="40% - Accent3 3" xfId="288"/>
    <cellStyle name="40% - Accent3 3 2" xfId="289"/>
    <cellStyle name="40% - Accent3 3 2 2" xfId="2160"/>
    <cellStyle name="40% - Accent3 3 3" xfId="2159"/>
    <cellStyle name="40% - Accent3 4" xfId="290"/>
    <cellStyle name="40% - Accent3 4 2" xfId="2031"/>
    <cellStyle name="40% - Accent4" xfId="291"/>
    <cellStyle name="40% - Accent4 2" xfId="292"/>
    <cellStyle name="40% - Accent4 2 2" xfId="293"/>
    <cellStyle name="40% - Accent4 2 2 2" xfId="294"/>
    <cellStyle name="40% - Accent4 2 2 2 2" xfId="2164"/>
    <cellStyle name="40% - Accent4 2 2 3" xfId="2162"/>
    <cellStyle name="40% - Accent4 2 3" xfId="295"/>
    <cellStyle name="40% - Accent4 2 3 2" xfId="2165"/>
    <cellStyle name="40% - Accent4 2 4" xfId="2033"/>
    <cellStyle name="40% - Accent4 3" xfId="296"/>
    <cellStyle name="40% - Accent4 3 2" xfId="297"/>
    <cellStyle name="40% - Accent4 3 2 2" xfId="2169"/>
    <cellStyle name="40% - Accent4 3 3" xfId="2166"/>
    <cellStyle name="40% - Accent4 4" xfId="298"/>
    <cellStyle name="40% - Accent4 4 2" xfId="2161"/>
    <cellStyle name="40% - Accent5" xfId="299"/>
    <cellStyle name="40% - Accent5 2" xfId="300"/>
    <cellStyle name="40% - Accent5 2 2" xfId="301"/>
    <cellStyle name="40% - Accent5 2 2 2" xfId="302"/>
    <cellStyle name="40% - Accent5 2 2 2 2" xfId="2173"/>
    <cellStyle name="40% - Accent5 2 2 3" xfId="2171"/>
    <cellStyle name="40% - Accent5 2 3" xfId="303"/>
    <cellStyle name="40% - Accent5 2 3 2" xfId="2174"/>
    <cellStyle name="40% - Accent5 2 4" xfId="2170"/>
    <cellStyle name="40% - Accent5 3" xfId="304"/>
    <cellStyle name="40% - Accent5 3 2" xfId="305"/>
    <cellStyle name="40% - Accent5 3 2 2" xfId="2086"/>
    <cellStyle name="40% - Accent5 3 3" xfId="2175"/>
    <cellStyle name="40% - Accent5 4" xfId="306"/>
    <cellStyle name="40% - Accent5 4 2" xfId="2167"/>
    <cellStyle name="40% - Accent6" xfId="307"/>
    <cellStyle name="40% - Accent6 2" xfId="308"/>
    <cellStyle name="40% - Accent6 2 2" xfId="309"/>
    <cellStyle name="40% - Accent6 2 2 2" xfId="310"/>
    <cellStyle name="40% - Accent6 2 2 2 2" xfId="2059"/>
    <cellStyle name="40% - Accent6 2 2 3" xfId="1950"/>
    <cellStyle name="40% - Accent6 2 3" xfId="311"/>
    <cellStyle name="40% - Accent6 2 3 2" xfId="1946"/>
    <cellStyle name="40% - Accent6 2 4" xfId="2176"/>
    <cellStyle name="40% - Accent6 3" xfId="312"/>
    <cellStyle name="40% - Accent6 3 2" xfId="313"/>
    <cellStyle name="40% - Accent6 3 2 2" xfId="2180"/>
    <cellStyle name="40% - Accent6 3 3" xfId="2177"/>
    <cellStyle name="40% - Accent6 4" xfId="314"/>
    <cellStyle name="40% - Accent6 4 2" xfId="2163"/>
    <cellStyle name="40% - 强调文字颜色 1 2" xfId="315"/>
    <cellStyle name="40% - 强调文字颜色 1 2 2" xfId="316"/>
    <cellStyle name="40% - 强调文字颜色 1 2 2 2" xfId="317"/>
    <cellStyle name="40% - 强调文字颜色 1 2 2 2 2" xfId="318"/>
    <cellStyle name="40% - 强调文字颜色 1 2 2 2 2 2" xfId="2089"/>
    <cellStyle name="40% - 强调文字颜色 1 2 2 2 3" xfId="2181"/>
    <cellStyle name="40% - 强调文字颜色 1 2 2 3" xfId="319"/>
    <cellStyle name="40% - 强调文字颜色 1 2 2 3 2" xfId="2182"/>
    <cellStyle name="40% - 强调文字颜色 1 2 2 4" xfId="2113"/>
    <cellStyle name="40% - 强调文字颜色 1 2 3" xfId="320"/>
    <cellStyle name="40% - 强调文字颜色 1 2 3 2" xfId="321"/>
    <cellStyle name="40% - 强调文字颜色 1 2 3 2 2" xfId="2184"/>
    <cellStyle name="40% - 强调文字颜色 1 2 3 3" xfId="2183"/>
    <cellStyle name="40% - 强调文字颜色 1 2 4" xfId="322"/>
    <cellStyle name="40% - 强调文字颜色 1 2 4 2" xfId="2187"/>
    <cellStyle name="40% - 强调文字颜色 1 2 5" xfId="1925"/>
    <cellStyle name="40% - 强调文字颜色 1 3" xfId="323"/>
    <cellStyle name="40% - 强调文字颜色 1 3 2" xfId="324"/>
    <cellStyle name="40% - 强调文字颜色 1 3 2 2" xfId="325"/>
    <cellStyle name="40% - 强调文字颜色 1 3 2 2 2" xfId="326"/>
    <cellStyle name="40% - 强调文字颜色 1 3 2 3" xfId="327"/>
    <cellStyle name="40% - 强调文字颜色 1 3 3" xfId="328"/>
    <cellStyle name="40% - 强调文字颜色 1 3 3 2" xfId="329"/>
    <cellStyle name="40% - 强调文字颜色 1 3 4" xfId="330"/>
    <cellStyle name="40% - 强调文字颜色 1 4" xfId="2786"/>
    <cellStyle name="40% - 强调文字颜色 2 2" xfId="331"/>
    <cellStyle name="40% - 强调文字颜色 2 2 2" xfId="332"/>
    <cellStyle name="40% - 强调文字颜色 2 2 2 2" xfId="333"/>
    <cellStyle name="40% - 强调文字颜色 2 2 2 2 2" xfId="334"/>
    <cellStyle name="40% - 强调文字颜色 2 2 2 2 2 2" xfId="2189"/>
    <cellStyle name="40% - 强调文字颜色 2 2 2 2 3" xfId="2188"/>
    <cellStyle name="40% - 强调文字颜色 2 2 2 3" xfId="335"/>
    <cellStyle name="40% - 强调文字颜色 2 2 2 3 2" xfId="2190"/>
    <cellStyle name="40% - 强调文字颜色 2 2 2 4" xfId="2024"/>
    <cellStyle name="40% - 强调文字颜色 2 2 3" xfId="336"/>
    <cellStyle name="40% - 强调文字颜色 2 2 3 2" xfId="337"/>
    <cellStyle name="40% - 强调文字颜色 2 2 3 2 2" xfId="2192"/>
    <cellStyle name="40% - 强调文字颜色 2 2 3 3" xfId="2191"/>
    <cellStyle name="40% - 强调文字颜色 2 2 4" xfId="338"/>
    <cellStyle name="40% - 强调文字颜色 2 2 4 2" xfId="2026"/>
    <cellStyle name="40% - 强调文字颜色 2 2 5" xfId="1886"/>
    <cellStyle name="40% - 强调文字颜色 2 3" xfId="339"/>
    <cellStyle name="40% - 强调文字颜色 2 3 2" xfId="340"/>
    <cellStyle name="40% - 强调文字颜色 2 3 2 2" xfId="341"/>
    <cellStyle name="40% - 强调文字颜色 2 3 2 2 2" xfId="342"/>
    <cellStyle name="40% - 强调文字颜色 2 3 2 3" xfId="343"/>
    <cellStyle name="40% - 强调文字颜色 2 3 3" xfId="344"/>
    <cellStyle name="40% - 强调文字颜色 2 3 3 2" xfId="345"/>
    <cellStyle name="40% - 强调文字颜色 2 3 4" xfId="346"/>
    <cellStyle name="40% - 强调文字颜色 2 4" xfId="2787"/>
    <cellStyle name="40% - 强调文字颜色 3 2" xfId="347"/>
    <cellStyle name="40% - 强调文字颜色 3 2 2" xfId="348"/>
    <cellStyle name="40% - 强调文字颜色 3 2 2 2" xfId="349"/>
    <cellStyle name="40% - 强调文字颜色 3 2 2 2 2" xfId="350"/>
    <cellStyle name="40% - 强调文字颜色 3 2 2 2 2 2" xfId="2196"/>
    <cellStyle name="40% - 强调文字颜色 3 2 2 2 3" xfId="2195"/>
    <cellStyle name="40% - 强调文字颜色 3 2 2 3" xfId="351"/>
    <cellStyle name="40% - 强调文字颜色 3 2 2 3 2" xfId="2197"/>
    <cellStyle name="40% - 强调文字颜色 3 2 2 4" xfId="2027"/>
    <cellStyle name="40% - 强调文字颜色 3 2 3" xfId="352"/>
    <cellStyle name="40% - 强调文字颜色 3 2 3 2" xfId="353"/>
    <cellStyle name="40% - 强调文字颜色 3 2 3 2 2" xfId="2199"/>
    <cellStyle name="40% - 强调文字颜色 3 2 3 3" xfId="2198"/>
    <cellStyle name="40% - 强调文字颜色 3 2 4" xfId="354"/>
    <cellStyle name="40% - 强调文字颜色 3 2 4 2" xfId="2194"/>
    <cellStyle name="40% - 强调文字颜色 3 2 5" xfId="1916"/>
    <cellStyle name="40% - 强调文字颜色 3 3" xfId="355"/>
    <cellStyle name="40% - 强调文字颜色 3 3 2" xfId="356"/>
    <cellStyle name="40% - 强调文字颜色 3 3 2 2" xfId="357"/>
    <cellStyle name="40% - 强调文字颜色 3 3 2 2 2" xfId="358"/>
    <cellStyle name="40% - 强调文字颜色 3 3 2 3" xfId="359"/>
    <cellStyle name="40% - 强调文字颜色 3 3 3" xfId="360"/>
    <cellStyle name="40% - 强调文字颜色 3 3 3 2" xfId="361"/>
    <cellStyle name="40% - 强调文字颜色 3 3 4" xfId="362"/>
    <cellStyle name="40% - 强调文字颜色 3 4" xfId="2788"/>
    <cellStyle name="40% - 强调文字颜色 4 2" xfId="363"/>
    <cellStyle name="40% - 强调文字颜色 4 2 2" xfId="364"/>
    <cellStyle name="40% - 强调文字颜色 4 2 2 2" xfId="365"/>
    <cellStyle name="40% - 强调文字颜色 4 2 2 2 2" xfId="366"/>
    <cellStyle name="40% - 强调文字颜色 4 2 2 2 2 2" xfId="2083"/>
    <cellStyle name="40% - 强调文字颜色 4 2 2 2 3" xfId="2081"/>
    <cellStyle name="40% - 强调文字颜色 4 2 2 3" xfId="367"/>
    <cellStyle name="40% - 强调文字颜色 4 2 2 3 2" xfId="2087"/>
    <cellStyle name="40% - 强调文字颜色 4 2 2 4" xfId="2080"/>
    <cellStyle name="40% - 强调文字颜色 4 2 3" xfId="368"/>
    <cellStyle name="40% - 强调文字颜色 4 2 3 2" xfId="369"/>
    <cellStyle name="40% - 强调文字颜色 4 2 3 2 2" xfId="1951"/>
    <cellStyle name="40% - 强调文字颜色 4 2 3 3" xfId="2090"/>
    <cellStyle name="40% - 强调文字颜色 4 2 4" xfId="370"/>
    <cellStyle name="40% - 强调文字颜色 4 2 4 2" xfId="2091"/>
    <cellStyle name="40% - 强调文字颜色 4 2 5" xfId="1898"/>
    <cellStyle name="40% - 强调文字颜色 4 3" xfId="371"/>
    <cellStyle name="40% - 强调文字颜色 4 3 2" xfId="372"/>
    <cellStyle name="40% - 强调文字颜色 4 3 2 2" xfId="373"/>
    <cellStyle name="40% - 强调文字颜色 4 3 2 2 2" xfId="374"/>
    <cellStyle name="40% - 强调文字颜色 4 3 2 3" xfId="375"/>
    <cellStyle name="40% - 强调文字颜色 4 3 3" xfId="376"/>
    <cellStyle name="40% - 强调文字颜色 4 3 3 2" xfId="377"/>
    <cellStyle name="40% - 强调文字颜色 4 3 4" xfId="378"/>
    <cellStyle name="40% - 强调文字颜色 4 4" xfId="2789"/>
    <cellStyle name="40% - 强调文字颜色 5 2" xfId="379"/>
    <cellStyle name="40% - 强调文字颜色 5 2 2" xfId="380"/>
    <cellStyle name="40% - 强调文字颜色 5 2 2 2" xfId="381"/>
    <cellStyle name="40% - 强调文字颜色 5 2 2 2 2" xfId="382"/>
    <cellStyle name="40% - 强调文字颜色 5 2 2 2 2 2" xfId="2100"/>
    <cellStyle name="40% - 强调文字颜色 5 2 2 2 3" xfId="2097"/>
    <cellStyle name="40% - 强调文字颜色 5 2 2 3" xfId="383"/>
    <cellStyle name="40% - 强调文字颜色 5 2 2 3 2" xfId="2085"/>
    <cellStyle name="40% - 强调文字颜色 5 2 2 4" xfId="2017"/>
    <cellStyle name="40% - 强调文字颜色 5 2 3" xfId="384"/>
    <cellStyle name="40% - 强调文字颜色 5 2 3 2" xfId="385"/>
    <cellStyle name="40% - 强调文字颜色 5 2 3 2 2" xfId="2103"/>
    <cellStyle name="40% - 强调文字颜色 5 2 3 3" xfId="2101"/>
    <cellStyle name="40% - 强调文字颜色 5 2 4" xfId="386"/>
    <cellStyle name="40% - 强调文字颜色 5 2 4 2" xfId="2104"/>
    <cellStyle name="40% - 强调文字颜色 5 2 5" xfId="1894"/>
    <cellStyle name="40% - 强调文字颜色 5 3" xfId="387"/>
    <cellStyle name="40% - 强调文字颜色 5 3 2" xfId="388"/>
    <cellStyle name="40% - 强调文字颜色 5 3 2 2" xfId="389"/>
    <cellStyle name="40% - 强调文字颜色 5 3 2 2 2" xfId="390"/>
    <cellStyle name="40% - 强调文字颜色 5 3 2 3" xfId="391"/>
    <cellStyle name="40% - 强调文字颜色 5 3 3" xfId="392"/>
    <cellStyle name="40% - 强调文字颜色 5 3 3 2" xfId="393"/>
    <cellStyle name="40% - 强调文字颜色 5 3 4" xfId="394"/>
    <cellStyle name="40% - 强调文字颜色 5 4" xfId="2790"/>
    <cellStyle name="40% - 强调文字颜色 6 2" xfId="395"/>
    <cellStyle name="40% - 强调文字颜色 6 2 2" xfId="396"/>
    <cellStyle name="40% - 强调文字颜色 6 2 2 2" xfId="397"/>
    <cellStyle name="40% - 强调文字颜色 6 2 2 2 2" xfId="398"/>
    <cellStyle name="40% - 强调文字颜色 6 2 2 2 2 2" xfId="2112"/>
    <cellStyle name="40% - 强调文字颜色 6 2 2 2 3" xfId="2110"/>
    <cellStyle name="40% - 强调文字颜色 6 2 2 3" xfId="399"/>
    <cellStyle name="40% - 强调文字颜色 6 2 2 3 2" xfId="2114"/>
    <cellStyle name="40% - 强调文字颜色 6 2 2 4" xfId="2045"/>
    <cellStyle name="40% - 强调文字颜色 6 2 3" xfId="400"/>
    <cellStyle name="40% - 强调文字颜色 6 2 3 2" xfId="401"/>
    <cellStyle name="40% - 强调文字颜色 6 2 3 2 2" xfId="2116"/>
    <cellStyle name="40% - 强调文字颜色 6 2 3 3" xfId="2115"/>
    <cellStyle name="40% - 强调文字颜色 6 2 4" xfId="402"/>
    <cellStyle name="40% - 强调文字颜色 6 2 4 2" xfId="2117"/>
    <cellStyle name="40% - 强调文字颜色 6 2 5" xfId="1887"/>
    <cellStyle name="40% - 强调文字颜色 6 3" xfId="403"/>
    <cellStyle name="40% - 强调文字颜色 6 3 2" xfId="404"/>
    <cellStyle name="40% - 强调文字颜色 6 3 2 2" xfId="405"/>
    <cellStyle name="40% - 强调文字颜色 6 3 2 2 2" xfId="406"/>
    <cellStyle name="40% - 强调文字颜色 6 3 2 3" xfId="407"/>
    <cellStyle name="40% - 强调文字颜色 6 3 3" xfId="408"/>
    <cellStyle name="40% - 强调文字颜色 6 3 3 2" xfId="409"/>
    <cellStyle name="40% - 强调文字颜色 6 3 4" xfId="410"/>
    <cellStyle name="40% - 强调文字颜色 6 4" xfId="2791"/>
    <cellStyle name="40% - 着色 1" xfId="411"/>
    <cellStyle name="40% - 着色 1 2" xfId="412"/>
    <cellStyle name="40% - 着色 1 2 2" xfId="413"/>
    <cellStyle name="40% - 着色 1 2 2 2" xfId="414"/>
    <cellStyle name="40% - 着色 1 2 2 2 2" xfId="415"/>
    <cellStyle name="40% - 着色 1 2 2 3" xfId="416"/>
    <cellStyle name="40% - 着色 1 2 3" xfId="417"/>
    <cellStyle name="40% - 着色 1 2 3 2" xfId="418"/>
    <cellStyle name="40% - 着色 1 2 4" xfId="419"/>
    <cellStyle name="40% - 着色 1 3" xfId="420"/>
    <cellStyle name="40% - 着色 1 3 2" xfId="421"/>
    <cellStyle name="40% - 着色 1 3 2 2" xfId="422"/>
    <cellStyle name="40% - 着色 1 3 2 2 2" xfId="1986"/>
    <cellStyle name="40% - 着色 1 3 2 3" xfId="1940"/>
    <cellStyle name="40% - 着色 1 3 3" xfId="423"/>
    <cellStyle name="40% - 着色 1 3 3 2" xfId="1934"/>
    <cellStyle name="40% - 着色 1 3 4" xfId="2206"/>
    <cellStyle name="40% - 着色 1 4" xfId="424"/>
    <cellStyle name="40% - 着色 1 4 2" xfId="425"/>
    <cellStyle name="40% - 着色 1 4 2 2" xfId="2208"/>
    <cellStyle name="40% - 着色 1 4 3" xfId="2193"/>
    <cellStyle name="40% - 着色 1 5" xfId="426"/>
    <cellStyle name="40% - 着色 1 5 2" xfId="2209"/>
    <cellStyle name="40% - 着色 1_19年社保基金预算（报预算陈哥20190104）" xfId="427"/>
    <cellStyle name="40% - 着色 2" xfId="428"/>
    <cellStyle name="40% - 着色 2 2" xfId="429"/>
    <cellStyle name="40% - 着色 2 2 2" xfId="430"/>
    <cellStyle name="40% - 着色 2 2 2 2" xfId="431"/>
    <cellStyle name="40% - 着色 2 2 2 2 2" xfId="432"/>
    <cellStyle name="40% - 着色 2 2 2 3" xfId="433"/>
    <cellStyle name="40% - 着色 2 2 3" xfId="434"/>
    <cellStyle name="40% - 着色 2 2 3 2" xfId="435"/>
    <cellStyle name="40% - 着色 2 2 4" xfId="436"/>
    <cellStyle name="40% - 着色 2 3" xfId="437"/>
    <cellStyle name="40% - 着色 2 3 2" xfId="438"/>
    <cellStyle name="40% - 着色 2 3 2 2" xfId="439"/>
    <cellStyle name="40% - 着色 2 3 2 2 2" xfId="2201"/>
    <cellStyle name="40% - 着色 2 3 2 3" xfId="2200"/>
    <cellStyle name="40% - 着色 2 3 3" xfId="440"/>
    <cellStyle name="40% - 着色 2 3 3 2" xfId="2120"/>
    <cellStyle name="40% - 着色 2 3 4" xfId="2064"/>
    <cellStyle name="40% - 着色 2 4" xfId="441"/>
    <cellStyle name="40% - 着色 2 4 2" xfId="442"/>
    <cellStyle name="40% - 着色 2 4 2 2" xfId="2204"/>
    <cellStyle name="40% - 着色 2 4 3" xfId="2202"/>
    <cellStyle name="40% - 着色 2 5" xfId="443"/>
    <cellStyle name="40% - 着色 2 5 2" xfId="2205"/>
    <cellStyle name="40% - 着色 2_13市本级" xfId="444"/>
    <cellStyle name="40% - 着色 3" xfId="445"/>
    <cellStyle name="40% - 着色 3 2" xfId="446"/>
    <cellStyle name="40% - 着色 3 2 2" xfId="447"/>
    <cellStyle name="40% - 着色 3 2 2 2" xfId="448"/>
    <cellStyle name="40% - 着色 3 2 2 2 2" xfId="449"/>
    <cellStyle name="40% - 着色 3 2 2 3" xfId="450"/>
    <cellStyle name="40% - 着色 3 2 3" xfId="451"/>
    <cellStyle name="40% - 着色 3 2 3 2" xfId="452"/>
    <cellStyle name="40% - 着色 3 2 4" xfId="453"/>
    <cellStyle name="40% - 着色 3 3" xfId="454"/>
    <cellStyle name="40% - 着色 3 3 2" xfId="455"/>
    <cellStyle name="40% - 着色 3 3 2 2" xfId="456"/>
    <cellStyle name="40% - 着色 3 3 2 2 2" xfId="1990"/>
    <cellStyle name="40% - 着色 3 3 2 3" xfId="1987"/>
    <cellStyle name="40% - 着色 3 3 3" xfId="457"/>
    <cellStyle name="40% - 着色 3 3 3 2" xfId="1993"/>
    <cellStyle name="40% - 着色 3 3 4" xfId="1941"/>
    <cellStyle name="40% - 着色 3 4" xfId="458"/>
    <cellStyle name="40% - 着色 3 4 2" xfId="459"/>
    <cellStyle name="40% - 着色 3 4 2 2" xfId="1999"/>
    <cellStyle name="40% - 着色 3 4 3" xfId="1933"/>
    <cellStyle name="40% - 着色 3 5" xfId="460"/>
    <cellStyle name="40% - 着色 3 5 2" xfId="1929"/>
    <cellStyle name="40% - 着色 3_13市本级" xfId="461"/>
    <cellStyle name="40% - 着色 4" xfId="462"/>
    <cellStyle name="40% - 着色 4 2" xfId="463"/>
    <cellStyle name="40% - 着色 4 2 2" xfId="464"/>
    <cellStyle name="40% - 着色 4 2 2 2" xfId="465"/>
    <cellStyle name="40% - 着色 4 2 2 2 2" xfId="466"/>
    <cellStyle name="40% - 着色 4 2 2 3" xfId="467"/>
    <cellStyle name="40% - 着色 4 2 3" xfId="468"/>
    <cellStyle name="40% - 着色 4 2 3 2" xfId="469"/>
    <cellStyle name="40% - 着色 4 2 4" xfId="470"/>
    <cellStyle name="40% - 着色 4 3" xfId="471"/>
    <cellStyle name="40% - 着色 4 3 2" xfId="472"/>
    <cellStyle name="40% - 着色 4 3 2 2" xfId="473"/>
    <cellStyle name="40% - 着色 4 3 2 2 2" xfId="2211"/>
    <cellStyle name="40% - 着色 4 3 2 3" xfId="2210"/>
    <cellStyle name="40% - 着色 4 3 3" xfId="474"/>
    <cellStyle name="40% - 着色 4 3 3 2" xfId="2124"/>
    <cellStyle name="40% - 着色 4 3 4" xfId="2207"/>
    <cellStyle name="40% - 着色 4 4" xfId="475"/>
    <cellStyle name="40% - 着色 4 4 2" xfId="476"/>
    <cellStyle name="40% - 着色 4 4 2 2" xfId="2185"/>
    <cellStyle name="40% - 着色 4 4 3" xfId="2212"/>
    <cellStyle name="40% - 着色 4 5" xfId="477"/>
    <cellStyle name="40% - 着色 4 5 2" xfId="1967"/>
    <cellStyle name="40% - 着色 4_13市本级" xfId="478"/>
    <cellStyle name="40% - 着色 5" xfId="479"/>
    <cellStyle name="40% - 着色 5 2" xfId="480"/>
    <cellStyle name="40% - 着色 5 2 2" xfId="481"/>
    <cellStyle name="40% - 着色 5 2 2 2" xfId="482"/>
    <cellStyle name="40% - 着色 5 2 2 2 2" xfId="483"/>
    <cellStyle name="40% - 着色 5 2 2 3" xfId="484"/>
    <cellStyle name="40% - 着色 5 2 3" xfId="485"/>
    <cellStyle name="40% - 着色 5 2 3 2" xfId="486"/>
    <cellStyle name="40% - 着色 5 2 4" xfId="487"/>
    <cellStyle name="40% - 着色 5 3" xfId="488"/>
    <cellStyle name="40% - 着色 5 3 2" xfId="489"/>
    <cellStyle name="40% - 着色 5 3 2 2" xfId="490"/>
    <cellStyle name="40% - 着色 5 3 2 2 2" xfId="2216"/>
    <cellStyle name="40% - 着色 5 3 2 3" xfId="2215"/>
    <cellStyle name="40% - 着色 5 3 3" xfId="491"/>
    <cellStyle name="40% - 着色 5 3 3 2" xfId="2217"/>
    <cellStyle name="40% - 着色 5 3 4" xfId="2214"/>
    <cellStyle name="40% - 着色 5 4" xfId="492"/>
    <cellStyle name="40% - 着色 5 4 2" xfId="493"/>
    <cellStyle name="40% - 着色 5 4 2 2" xfId="2220"/>
    <cellStyle name="40% - 着色 5 4 3" xfId="2219"/>
    <cellStyle name="40% - 着色 5 5" xfId="494"/>
    <cellStyle name="40% - 着色 5 5 2" xfId="2221"/>
    <cellStyle name="40% - 着色 5_19年社保基金预算（报预算陈哥20190104）" xfId="495"/>
    <cellStyle name="40% - 着色 6" xfId="496"/>
    <cellStyle name="40% - 着色 6 2" xfId="497"/>
    <cellStyle name="40% - 着色 6 2 2" xfId="498"/>
    <cellStyle name="40% - 着色 6 2 2 2" xfId="499"/>
    <cellStyle name="40% - 着色 6 2 2 2 2" xfId="500"/>
    <cellStyle name="40% - 着色 6 2 2 3" xfId="501"/>
    <cellStyle name="40% - 着色 6 2 3" xfId="502"/>
    <cellStyle name="40% - 着色 6 2 3 2" xfId="503"/>
    <cellStyle name="40% - 着色 6 2 4" xfId="504"/>
    <cellStyle name="40% - 着色 6 3" xfId="505"/>
    <cellStyle name="40% - 着色 6 3 2" xfId="506"/>
    <cellStyle name="40% - 着色 6 3 2 2" xfId="507"/>
    <cellStyle name="40% - 着色 6 3 2 2 2" xfId="2224"/>
    <cellStyle name="40% - 着色 6 3 2 3" xfId="2223"/>
    <cellStyle name="40% - 着色 6 3 3" xfId="508"/>
    <cellStyle name="40% - 着色 6 3 3 2" xfId="2225"/>
    <cellStyle name="40% - 着色 6 3 4" xfId="2222"/>
    <cellStyle name="40% - 着色 6 4" xfId="509"/>
    <cellStyle name="40% - 着色 6 4 2" xfId="510"/>
    <cellStyle name="40% - 着色 6 4 2 2" xfId="2227"/>
    <cellStyle name="40% - 着色 6 4 3" xfId="2226"/>
    <cellStyle name="40% - 着色 6 5" xfId="511"/>
    <cellStyle name="40% - 着色 6 5 2" xfId="2228"/>
    <cellStyle name="40% - 着色 6_13市本级" xfId="512"/>
    <cellStyle name="60% - Accent1" xfId="513"/>
    <cellStyle name="60% - Accent1 2" xfId="514"/>
    <cellStyle name="60% - Accent1 2 2" xfId="515"/>
    <cellStyle name="60% - Accent1 2 2 2" xfId="2231"/>
    <cellStyle name="60% - Accent1 2 3" xfId="2229"/>
    <cellStyle name="60% - Accent1 3" xfId="516"/>
    <cellStyle name="60% - Accent1 3 2" xfId="2232"/>
    <cellStyle name="60% - Accent2" xfId="517"/>
    <cellStyle name="60% - Accent2 2" xfId="518"/>
    <cellStyle name="60% - Accent2 2 2" xfId="519"/>
    <cellStyle name="60% - Accent2 2 2 2" xfId="2234"/>
    <cellStyle name="60% - Accent2 2 3" xfId="2233"/>
    <cellStyle name="60% - Accent2 3" xfId="520"/>
    <cellStyle name="60% - Accent2 3 2" xfId="2235"/>
    <cellStyle name="60% - Accent3" xfId="521"/>
    <cellStyle name="60% - Accent3 2" xfId="522"/>
    <cellStyle name="60% - Accent3 2 2" xfId="523"/>
    <cellStyle name="60% - Accent3 2 2 2" xfId="2237"/>
    <cellStyle name="60% - Accent3 2 3" xfId="2236"/>
    <cellStyle name="60% - Accent3 3" xfId="524"/>
    <cellStyle name="60% - Accent3 3 2" xfId="2238"/>
    <cellStyle name="60% - Accent4" xfId="525"/>
    <cellStyle name="60% - Accent4 2" xfId="526"/>
    <cellStyle name="60% - Accent4 2 2" xfId="527"/>
    <cellStyle name="60% - Accent4 2 2 2" xfId="2240"/>
    <cellStyle name="60% - Accent4 2 3" xfId="2239"/>
    <cellStyle name="60% - Accent4 3" xfId="528"/>
    <cellStyle name="60% - Accent4 3 2" xfId="2241"/>
    <cellStyle name="60% - Accent5" xfId="529"/>
    <cellStyle name="60% - Accent5 2" xfId="530"/>
    <cellStyle name="60% - Accent5 2 2" xfId="531"/>
    <cellStyle name="60% - Accent5 2 2 2" xfId="2245"/>
    <cellStyle name="60% - Accent5 2 3" xfId="2243"/>
    <cellStyle name="60% - Accent5 3" xfId="532"/>
    <cellStyle name="60% - Accent5 3 2" xfId="2247"/>
    <cellStyle name="60% - Accent6" xfId="533"/>
    <cellStyle name="60% - Accent6 2" xfId="534"/>
    <cellStyle name="60% - Accent6 2 2" xfId="535"/>
    <cellStyle name="60% - Accent6 2 2 2" xfId="2250"/>
    <cellStyle name="60% - Accent6 2 3" xfId="2249"/>
    <cellStyle name="60% - Accent6 3" xfId="536"/>
    <cellStyle name="60% - Accent6 3 2" xfId="2108"/>
    <cellStyle name="60% - 强调文字颜色 1 2" xfId="537"/>
    <cellStyle name="60% - 强调文字颜色 1 2 2" xfId="538"/>
    <cellStyle name="60% - 强调文字颜色 1 2 2 2" xfId="539"/>
    <cellStyle name="60% - 强调文字颜色 1 2 2 2 2" xfId="2252"/>
    <cellStyle name="60% - 强调文字颜色 1 2 2 3" xfId="2251"/>
    <cellStyle name="60% - 强调文字颜色 1 2 3" xfId="540"/>
    <cellStyle name="60% - 强调文字颜色 1 2 3 2" xfId="2253"/>
    <cellStyle name="60% - 强调文字颜色 1 2 4" xfId="1900"/>
    <cellStyle name="60% - 强调文字颜色 1 3" xfId="541"/>
    <cellStyle name="60% - 强调文字颜色 1 3 2" xfId="542"/>
    <cellStyle name="60% - 强调文字颜色 1 3 2 2" xfId="543"/>
    <cellStyle name="60% - 强调文字颜色 1 3 3" xfId="544"/>
    <cellStyle name="60% - 强调文字颜色 1 4" xfId="2792"/>
    <cellStyle name="60% - 强调文字颜色 2 2" xfId="545"/>
    <cellStyle name="60% - 强调文字颜色 2 2 2" xfId="546"/>
    <cellStyle name="60% - 强调文字颜色 2 2 2 2" xfId="547"/>
    <cellStyle name="60% - 强调文字颜色 2 2 2 2 2" xfId="2254"/>
    <cellStyle name="60% - 强调文字颜色 2 2 2 3" xfId="1937"/>
    <cellStyle name="60% - 强调文字颜色 2 2 3" xfId="548"/>
    <cellStyle name="60% - 强调文字颜色 2 2 3 2" xfId="2256"/>
    <cellStyle name="60% - 强调文字颜色 2 2 4" xfId="1908"/>
    <cellStyle name="60% - 强调文字颜色 2 3" xfId="549"/>
    <cellStyle name="60% - 强调文字颜色 2 3 2" xfId="550"/>
    <cellStyle name="60% - 强调文字颜色 2 3 2 2" xfId="551"/>
    <cellStyle name="60% - 强调文字颜色 2 3 3" xfId="552"/>
    <cellStyle name="60% - 强调文字颜色 2 4" xfId="2793"/>
    <cellStyle name="60% - 强调文字颜色 3 2" xfId="553"/>
    <cellStyle name="60% - 强调文字颜色 3 2 2" xfId="554"/>
    <cellStyle name="60% - 强调文字颜色 3 2 2 2" xfId="555"/>
    <cellStyle name="60% - 强调文字颜色 3 2 2 2 2" xfId="2260"/>
    <cellStyle name="60% - 强调文字颜色 3 2 2 3" xfId="2259"/>
    <cellStyle name="60% - 强调文字颜色 3 2 3" xfId="556"/>
    <cellStyle name="60% - 强调文字颜色 3 2 3 2" xfId="2261"/>
    <cellStyle name="60% - 强调文字颜色 3 2 4" xfId="1920"/>
    <cellStyle name="60% - 强调文字颜色 3 3" xfId="557"/>
    <cellStyle name="60% - 强调文字颜色 3 3 2" xfId="558"/>
    <cellStyle name="60% - 强调文字颜色 3 3 2 2" xfId="559"/>
    <cellStyle name="60% - 强调文字颜色 3 3 3" xfId="560"/>
    <cellStyle name="60% - 强调文字颜色 3 4" xfId="2794"/>
    <cellStyle name="60% - 强调文字颜色 4 2" xfId="561"/>
    <cellStyle name="60% - 强调文字颜色 4 2 2" xfId="562"/>
    <cellStyle name="60% - 强调文字颜色 4 2 2 2" xfId="563"/>
    <cellStyle name="60% - 强调文字颜色 4 2 2 2 2" xfId="2263"/>
    <cellStyle name="60% - 强调文字颜色 4 2 2 3" xfId="2262"/>
    <cellStyle name="60% - 强调文字颜色 4 2 3" xfId="564"/>
    <cellStyle name="60% - 强调文字颜色 4 2 3 2" xfId="2264"/>
    <cellStyle name="60% - 强调文字颜色 4 2 4" xfId="1904"/>
    <cellStyle name="60% - 强调文字颜色 4 3" xfId="565"/>
    <cellStyle name="60% - 强调文字颜色 4 3 2" xfId="566"/>
    <cellStyle name="60% - 强调文字颜色 4 3 2 2" xfId="567"/>
    <cellStyle name="60% - 强调文字颜色 4 3 3" xfId="568"/>
    <cellStyle name="60% - 强调文字颜色 4 4" xfId="2795"/>
    <cellStyle name="60% - 强调文字颜色 5 2" xfId="569"/>
    <cellStyle name="60% - 强调文字颜色 5 2 2" xfId="570"/>
    <cellStyle name="60% - 强调文字颜色 5 2 2 2" xfId="571"/>
    <cellStyle name="60% - 强调文字颜色 5 2 2 2 2" xfId="2267"/>
    <cellStyle name="60% - 强调文字颜色 5 2 2 3" xfId="2266"/>
    <cellStyle name="60% - 强调文字颜色 5 2 3" xfId="572"/>
    <cellStyle name="60% - 强调文字颜色 5 2 3 2" xfId="2268"/>
    <cellStyle name="60% - 强调文字颜色 5 2 4" xfId="1910"/>
    <cellStyle name="60% - 强调文字颜色 5 3" xfId="573"/>
    <cellStyle name="60% - 强调文字颜色 5 3 2" xfId="574"/>
    <cellStyle name="60% - 强调文字颜色 5 3 2 2" xfId="575"/>
    <cellStyle name="60% - 强调文字颜色 5 3 3" xfId="576"/>
    <cellStyle name="60% - 强调文字颜色 5 4" xfId="2796"/>
    <cellStyle name="60% - 强调文字颜色 6 2" xfId="577"/>
    <cellStyle name="60% - 强调文字颜色 6 2 2" xfId="578"/>
    <cellStyle name="60% - 强调文字颜色 6 2 2 2" xfId="579"/>
    <cellStyle name="60% - 强调文字颜色 6 2 2 2 2" xfId="2271"/>
    <cellStyle name="60% - 强调文字颜色 6 2 2 3" xfId="2270"/>
    <cellStyle name="60% - 强调文字颜色 6 2 3" xfId="580"/>
    <cellStyle name="60% - 强调文字颜色 6 2 3 2" xfId="2272"/>
    <cellStyle name="60% - 强调文字颜色 6 2 4" xfId="1918"/>
    <cellStyle name="60% - 强调文字颜色 6 3" xfId="581"/>
    <cellStyle name="60% - 强调文字颜色 6 3 2" xfId="582"/>
    <cellStyle name="60% - 强调文字颜色 6 3 2 2" xfId="583"/>
    <cellStyle name="60% - 强调文字颜色 6 3 3" xfId="584"/>
    <cellStyle name="60% - 强调文字颜色 6 4" xfId="2797"/>
    <cellStyle name="60% - 着色 1" xfId="585"/>
    <cellStyle name="60% - 着色 1 2" xfId="586"/>
    <cellStyle name="60% - 着色 1 2 2" xfId="587"/>
    <cellStyle name="60% - 着色 1 2 2 2" xfId="588"/>
    <cellStyle name="60% - 着色 1 2 3" xfId="589"/>
    <cellStyle name="60% - 着色 1 3" xfId="590"/>
    <cellStyle name="60% - 着色 1 3 2" xfId="591"/>
    <cellStyle name="60% - 着色 1 3 2 2" xfId="2275"/>
    <cellStyle name="60% - 着色 1 3 3" xfId="2274"/>
    <cellStyle name="60% - 着色 1 4" xfId="592"/>
    <cellStyle name="60% - 着色 1 4 2" xfId="2276"/>
    <cellStyle name="60% - 着色 1_13市本级" xfId="593"/>
    <cellStyle name="60% - 着色 2" xfId="594"/>
    <cellStyle name="60% - 着色 2 2" xfId="595"/>
    <cellStyle name="60% - 着色 2 2 2" xfId="596"/>
    <cellStyle name="60% - 着色 2 2 2 2" xfId="597"/>
    <cellStyle name="60% - 着色 2 2 3" xfId="598"/>
    <cellStyle name="60% - 着色 2 3" xfId="599"/>
    <cellStyle name="60% - 着色 2 3 2" xfId="600"/>
    <cellStyle name="60% - 着色 2 3 2 2" xfId="2278"/>
    <cellStyle name="60% - 着色 2 3 3" xfId="2277"/>
    <cellStyle name="60% - 着色 2 4" xfId="601"/>
    <cellStyle name="60% - 着色 2 4 2" xfId="2279"/>
    <cellStyle name="60% - 着色 2_13市本级" xfId="602"/>
    <cellStyle name="60% - 着色 3" xfId="603"/>
    <cellStyle name="60% - 着色 3 2" xfId="604"/>
    <cellStyle name="60% - 着色 3 2 2" xfId="605"/>
    <cellStyle name="60% - 着色 3 2 2 2" xfId="606"/>
    <cellStyle name="60% - 着色 3 2 3" xfId="607"/>
    <cellStyle name="60% - 着色 3 3" xfId="608"/>
    <cellStyle name="60% - 着色 3 3 2" xfId="609"/>
    <cellStyle name="60% - 着色 3 3 2 2" xfId="2281"/>
    <cellStyle name="60% - 着色 3 3 3" xfId="2280"/>
    <cellStyle name="60% - 着色 3 4" xfId="610"/>
    <cellStyle name="60% - 着色 3 4 2" xfId="2282"/>
    <cellStyle name="60% - 着色 3_13市本级" xfId="611"/>
    <cellStyle name="60% - 着色 4" xfId="612"/>
    <cellStyle name="60% - 着色 4 2" xfId="613"/>
    <cellStyle name="60% - 着色 4 2 2" xfId="614"/>
    <cellStyle name="60% - 着色 4 2 2 2" xfId="615"/>
    <cellStyle name="60% - 着色 4 2 3" xfId="616"/>
    <cellStyle name="60% - 着色 4 3" xfId="617"/>
    <cellStyle name="60% - 着色 4 3 2" xfId="618"/>
    <cellStyle name="60% - 着色 4 3 2 2" xfId="2284"/>
    <cellStyle name="60% - 着色 4 3 3" xfId="2283"/>
    <cellStyle name="60% - 着色 4 4" xfId="619"/>
    <cellStyle name="60% - 着色 4 4 2" xfId="2285"/>
    <cellStyle name="60% - 着色 4_13市本级" xfId="620"/>
    <cellStyle name="60% - 着色 5" xfId="621"/>
    <cellStyle name="60% - 着色 5 2" xfId="622"/>
    <cellStyle name="60% - 着色 5 2 2" xfId="623"/>
    <cellStyle name="60% - 着色 5 2 2 2" xfId="624"/>
    <cellStyle name="60% - 着色 5 2 3" xfId="625"/>
    <cellStyle name="60% - 着色 5 3" xfId="626"/>
    <cellStyle name="60% - 着色 5 3 2" xfId="627"/>
    <cellStyle name="60% - 着色 5 3 2 2" xfId="2286"/>
    <cellStyle name="60% - 着色 5 3 3" xfId="2136"/>
    <cellStyle name="60% - 着色 5 4" xfId="628"/>
    <cellStyle name="60% - 着色 5 4 2" xfId="2287"/>
    <cellStyle name="60% - 着色 5_19年社保基金预算（报预算陈哥20190104）" xfId="629"/>
    <cellStyle name="60% - 着色 6" xfId="630"/>
    <cellStyle name="60% - 着色 6 2" xfId="631"/>
    <cellStyle name="60% - 着色 6 2 2" xfId="632"/>
    <cellStyle name="60% - 着色 6 2 2 2" xfId="633"/>
    <cellStyle name="60% - 着色 6 2 3" xfId="634"/>
    <cellStyle name="60% - 着色 6 3" xfId="635"/>
    <cellStyle name="60% - 着色 6 3 2" xfId="636"/>
    <cellStyle name="60% - 着色 6 3 2 2" xfId="2269"/>
    <cellStyle name="60% - 着色 6 3 3" xfId="1957"/>
    <cellStyle name="60% - 着色 6 4" xfId="637"/>
    <cellStyle name="60% - 着色 6 4 2" xfId="2289"/>
    <cellStyle name="60% - 着色 6_13市本级" xfId="638"/>
    <cellStyle name="Accent1" xfId="639"/>
    <cellStyle name="Accent1 2" xfId="640"/>
    <cellStyle name="Accent1 2 2" xfId="641"/>
    <cellStyle name="Accent1 2 2 2" xfId="2291"/>
    <cellStyle name="Accent1 2 3" xfId="2290"/>
    <cellStyle name="Accent1 3" xfId="642"/>
    <cellStyle name="Accent1 3 2" xfId="2292"/>
    <cellStyle name="Accent2" xfId="643"/>
    <cellStyle name="Accent2 2" xfId="644"/>
    <cellStyle name="Accent2 2 2" xfId="645"/>
    <cellStyle name="Accent2 2 2 2" xfId="2294"/>
    <cellStyle name="Accent2 2 3" xfId="2293"/>
    <cellStyle name="Accent2 3" xfId="646"/>
    <cellStyle name="Accent2 3 2" xfId="2295"/>
    <cellStyle name="Accent3" xfId="647"/>
    <cellStyle name="Accent3 2" xfId="648"/>
    <cellStyle name="Accent3 2 2" xfId="649"/>
    <cellStyle name="Accent3 2 2 2" xfId="2297"/>
    <cellStyle name="Accent3 2 3" xfId="2296"/>
    <cellStyle name="Accent3 3" xfId="650"/>
    <cellStyle name="Accent3 3 2" xfId="2298"/>
    <cellStyle name="Accent4" xfId="651"/>
    <cellStyle name="Accent4 2" xfId="652"/>
    <cellStyle name="Accent4 2 2" xfId="653"/>
    <cellStyle name="Accent4 2 2 2" xfId="1939"/>
    <cellStyle name="Accent4 2 3" xfId="2299"/>
    <cellStyle name="Accent4 3" xfId="654"/>
    <cellStyle name="Accent4 3 2" xfId="2300"/>
    <cellStyle name="Accent5" xfId="655"/>
    <cellStyle name="Accent5 2" xfId="656"/>
    <cellStyle name="Accent5 2 2" xfId="657"/>
    <cellStyle name="Accent5 2 2 2" xfId="2303"/>
    <cellStyle name="Accent5 2 3" xfId="2302"/>
    <cellStyle name="Accent5 3" xfId="658"/>
    <cellStyle name="Accent5 3 2" xfId="2304"/>
    <cellStyle name="Accent6" xfId="659"/>
    <cellStyle name="Accent6 2" xfId="660"/>
    <cellStyle name="Accent6 2 2" xfId="661"/>
    <cellStyle name="Accent6 2 2 2" xfId="2306"/>
    <cellStyle name="Accent6 2 3" xfId="2305"/>
    <cellStyle name="Accent6 3" xfId="662"/>
    <cellStyle name="Accent6 3 2" xfId="2307"/>
    <cellStyle name="Bad" xfId="663"/>
    <cellStyle name="Bad 2" xfId="664"/>
    <cellStyle name="Bad 2 2" xfId="665"/>
    <cellStyle name="Bad 2 2 2" xfId="2309"/>
    <cellStyle name="Bad 2 3" xfId="2308"/>
    <cellStyle name="Bad 3" xfId="666"/>
    <cellStyle name="Bad 3 2" xfId="2310"/>
    <cellStyle name="Calculation" xfId="667"/>
    <cellStyle name="Calculation 2" xfId="668"/>
    <cellStyle name="Calculation 2 2" xfId="669"/>
    <cellStyle name="Calculation 2 2 2" xfId="2313"/>
    <cellStyle name="Calculation 2 2 3" xfId="2640"/>
    <cellStyle name="Calculation 2 3" xfId="2312"/>
    <cellStyle name="Calculation 2 4" xfId="2667"/>
    <cellStyle name="Calculation 3" xfId="670"/>
    <cellStyle name="Calculation 3 2" xfId="2314"/>
    <cellStyle name="Calculation 3 3" xfId="2666"/>
    <cellStyle name="Calculation 4" xfId="2311"/>
    <cellStyle name="Check Cell" xfId="671"/>
    <cellStyle name="Check Cell 2" xfId="672"/>
    <cellStyle name="Check Cell 2 2" xfId="673"/>
    <cellStyle name="Check Cell 2 2 2" xfId="2315"/>
    <cellStyle name="Check Cell 2 3" xfId="2098"/>
    <cellStyle name="Check Cell 3" xfId="674"/>
    <cellStyle name="Check Cell 3 2" xfId="2316"/>
    <cellStyle name="Explanatory Text" xfId="675"/>
    <cellStyle name="Explanatory Text 2" xfId="676"/>
    <cellStyle name="Explanatory Text 2 2" xfId="677"/>
    <cellStyle name="Explanatory Text 3" xfId="678"/>
    <cellStyle name="Good" xfId="679"/>
    <cellStyle name="Good 2" xfId="680"/>
    <cellStyle name="Good 2 2" xfId="681"/>
    <cellStyle name="Good 2 2 2" xfId="2317"/>
    <cellStyle name="Good 2 3" xfId="2218"/>
    <cellStyle name="Good 3" xfId="682"/>
    <cellStyle name="Good 3 2" xfId="2147"/>
    <cellStyle name="Heading 1" xfId="683"/>
    <cellStyle name="Heading 1 2" xfId="684"/>
    <cellStyle name="Heading 1 2 2" xfId="685"/>
    <cellStyle name="Heading 1 3" xfId="686"/>
    <cellStyle name="Heading 2" xfId="687"/>
    <cellStyle name="Heading 2 2" xfId="688"/>
    <cellStyle name="Heading 2 2 2" xfId="689"/>
    <cellStyle name="Heading 2 3" xfId="690"/>
    <cellStyle name="Heading 3" xfId="691"/>
    <cellStyle name="Heading 3 2" xfId="692"/>
    <cellStyle name="Heading 3 2 2" xfId="693"/>
    <cellStyle name="Heading 3 3" xfId="694"/>
    <cellStyle name="Heading 4" xfId="695"/>
    <cellStyle name="Heading 4 2" xfId="696"/>
    <cellStyle name="Heading 4 2 2" xfId="697"/>
    <cellStyle name="Heading 4 3" xfId="698"/>
    <cellStyle name="Input" xfId="699"/>
    <cellStyle name="Input 2" xfId="700"/>
    <cellStyle name="Input 2 2" xfId="701"/>
    <cellStyle name="Input 2 2 2" xfId="2323"/>
    <cellStyle name="Input 2 2 3" xfId="2664"/>
    <cellStyle name="Input 2 3" xfId="2322"/>
    <cellStyle name="Input 2 4" xfId="2665"/>
    <cellStyle name="Input 3" xfId="702"/>
    <cellStyle name="Input 3 2" xfId="2324"/>
    <cellStyle name="Input 3 3" xfId="2663"/>
    <cellStyle name="Input 4" xfId="2321"/>
    <cellStyle name="Linked Cell" xfId="703"/>
    <cellStyle name="Linked Cell 2" xfId="704"/>
    <cellStyle name="Linked Cell 2 2" xfId="705"/>
    <cellStyle name="Linked Cell 3" xfId="706"/>
    <cellStyle name="Neutral" xfId="707"/>
    <cellStyle name="Neutral 2" xfId="708"/>
    <cellStyle name="Neutral 2 2" xfId="709"/>
    <cellStyle name="Neutral 2 2 2" xfId="2326"/>
    <cellStyle name="Neutral 2 3" xfId="2325"/>
    <cellStyle name="Neutral 3" xfId="710"/>
    <cellStyle name="Neutral 3 2" xfId="2327"/>
    <cellStyle name="no dec" xfId="711"/>
    <cellStyle name="Normal_APR" xfId="712"/>
    <cellStyle name="Note" xfId="713"/>
    <cellStyle name="Note 2" xfId="714"/>
    <cellStyle name="Note 2 2" xfId="715"/>
    <cellStyle name="Note 2 2 2" xfId="716"/>
    <cellStyle name="Note 2 2 2 2" xfId="2331"/>
    <cellStyle name="Note 2 2 2 3" xfId="2661"/>
    <cellStyle name="Note 2 2 3" xfId="2330"/>
    <cellStyle name="Note 2 2 4" xfId="2662"/>
    <cellStyle name="Note 2 3" xfId="717"/>
    <cellStyle name="Note 2 3 2" xfId="2332"/>
    <cellStyle name="Note 2 3 3" xfId="2482"/>
    <cellStyle name="Note 2 4" xfId="2329"/>
    <cellStyle name="Note 2 5" xfId="2242"/>
    <cellStyle name="Note 3" xfId="718"/>
    <cellStyle name="Note 3 2" xfId="719"/>
    <cellStyle name="Note 3 2 2" xfId="2334"/>
    <cellStyle name="Note 3 2 3" xfId="2659"/>
    <cellStyle name="Note 3 3" xfId="2333"/>
    <cellStyle name="Note 3 4" xfId="2660"/>
    <cellStyle name="Note 4" xfId="720"/>
    <cellStyle name="Note 4 2" xfId="2335"/>
    <cellStyle name="Note 4 3" xfId="2658"/>
    <cellStyle name="Note 5" xfId="2328"/>
    <cellStyle name="Output" xfId="721"/>
    <cellStyle name="Output 2" xfId="722"/>
    <cellStyle name="Output 2 2" xfId="723"/>
    <cellStyle name="Output 2 2 2" xfId="2338"/>
    <cellStyle name="Output 2 2 3" xfId="2656"/>
    <cellStyle name="Output 2 3" xfId="2337"/>
    <cellStyle name="Output 2 4" xfId="2657"/>
    <cellStyle name="Output 3" xfId="724"/>
    <cellStyle name="Output 3 2" xfId="2339"/>
    <cellStyle name="Output 3 3" xfId="2655"/>
    <cellStyle name="Output 4" xfId="2336"/>
    <cellStyle name="Title" xfId="725"/>
    <cellStyle name="Title 2" xfId="726"/>
    <cellStyle name="Title 2 2" xfId="727"/>
    <cellStyle name="Title 3" xfId="728"/>
    <cellStyle name="Total" xfId="729"/>
    <cellStyle name="Total 2" xfId="730"/>
    <cellStyle name="Total 2 2" xfId="731"/>
    <cellStyle name="Total 2 2 2" xfId="732"/>
    <cellStyle name="Total 2 2 2 2" xfId="2343"/>
    <cellStyle name="Total 2 2 3" xfId="2342"/>
    <cellStyle name="Total 2 3" xfId="733"/>
    <cellStyle name="Total 2 3 2" xfId="2344"/>
    <cellStyle name="Total 2 4" xfId="2341"/>
    <cellStyle name="Total 3" xfId="734"/>
    <cellStyle name="Total 3 2" xfId="735"/>
    <cellStyle name="Total 3 2 2" xfId="2346"/>
    <cellStyle name="Total 3 3" xfId="2345"/>
    <cellStyle name="Total 4" xfId="736"/>
    <cellStyle name="Total 4 2" xfId="2347"/>
    <cellStyle name="Total 5" xfId="2340"/>
    <cellStyle name="Warning Text" xfId="737"/>
    <cellStyle name="Warning Text 2" xfId="738"/>
    <cellStyle name="Warning Text 2 2" xfId="739"/>
    <cellStyle name="Warning Text 2 2 2" xfId="740"/>
    <cellStyle name="Warning Text 2 3" xfId="741"/>
    <cellStyle name="Warning Text 3" xfId="742"/>
    <cellStyle name="Warning Text 3 2" xfId="743"/>
    <cellStyle name="Warning Text 4" xfId="744"/>
    <cellStyle name="百分比 2" xfId="4"/>
    <cellStyle name="百分比 2 2" xfId="745"/>
    <cellStyle name="百分比 2 2 2" xfId="746"/>
    <cellStyle name="百分比 2 2 2 2" xfId="747"/>
    <cellStyle name="百分比 2 2 2 2 2" xfId="748"/>
    <cellStyle name="百分比 2 2 2 3" xfId="749"/>
    <cellStyle name="百分比 2 2 3" xfId="750"/>
    <cellStyle name="百分比 2 2 3 2" xfId="751"/>
    <cellStyle name="百分比 2 2 4" xfId="752"/>
    <cellStyle name="百分比 2 3" xfId="753"/>
    <cellStyle name="百分比 2 3 2" xfId="754"/>
    <cellStyle name="百分比 2 3 2 2" xfId="755"/>
    <cellStyle name="百分比 2 3 3" xfId="756"/>
    <cellStyle name="百分比 2 4" xfId="757"/>
    <cellStyle name="百分比 2 4 2" xfId="758"/>
    <cellStyle name="百分比 2 4 2 2" xfId="759"/>
    <cellStyle name="百分比 2 4 3" xfId="760"/>
    <cellStyle name="百分比 2 5" xfId="761"/>
    <cellStyle name="百分比 3" xfId="2798"/>
    <cellStyle name="标题 1 2" xfId="762"/>
    <cellStyle name="标题 1 2 2" xfId="763"/>
    <cellStyle name="标题 1 2 2 2" xfId="764"/>
    <cellStyle name="标题 1 2 3" xfId="765"/>
    <cellStyle name="标题 1 2 4" xfId="1911"/>
    <cellStyle name="标题 1 3" xfId="766"/>
    <cellStyle name="标题 1 3 2" xfId="767"/>
    <cellStyle name="标题 1 3 2 2" xfId="768"/>
    <cellStyle name="标题 1 3 3" xfId="769"/>
    <cellStyle name="标题 1 4" xfId="2671"/>
    <cellStyle name="标题 1 4 2" xfId="2799"/>
    <cellStyle name="标题 2 2" xfId="770"/>
    <cellStyle name="标题 2 2 2" xfId="771"/>
    <cellStyle name="标题 2 2 2 2" xfId="772"/>
    <cellStyle name="标题 2 2 3" xfId="773"/>
    <cellStyle name="标题 2 2 4" xfId="1903"/>
    <cellStyle name="标题 2 3" xfId="774"/>
    <cellStyle name="标题 2 3 2" xfId="775"/>
    <cellStyle name="标题 2 3 2 2" xfId="776"/>
    <cellStyle name="标题 2 3 3" xfId="777"/>
    <cellStyle name="标题 2 4" xfId="2672"/>
    <cellStyle name="标题 2 4 2" xfId="2800"/>
    <cellStyle name="标题 3 2" xfId="778"/>
    <cellStyle name="标题 3 2 2" xfId="779"/>
    <cellStyle name="标题 3 2 2 2" xfId="780"/>
    <cellStyle name="标题 3 2 3" xfId="781"/>
    <cellStyle name="标题 3 2 4" xfId="1899"/>
    <cellStyle name="标题 3 3" xfId="782"/>
    <cellStyle name="标题 3 3 2" xfId="783"/>
    <cellStyle name="标题 3 3 2 2" xfId="784"/>
    <cellStyle name="标题 3 3 3" xfId="785"/>
    <cellStyle name="标题 3 4" xfId="2673"/>
    <cellStyle name="标题 3 4 2" xfId="2801"/>
    <cellStyle name="标题 4 2" xfId="786"/>
    <cellStyle name="标题 4 2 2" xfId="787"/>
    <cellStyle name="标题 4 2 2 2" xfId="788"/>
    <cellStyle name="标题 4 2 3" xfId="789"/>
    <cellStyle name="标题 4 2 4" xfId="1907"/>
    <cellStyle name="标题 4 3" xfId="790"/>
    <cellStyle name="标题 4 3 2" xfId="791"/>
    <cellStyle name="标题 4 3 2 2" xfId="792"/>
    <cellStyle name="标题 4 3 3" xfId="793"/>
    <cellStyle name="标题 4 4" xfId="2802"/>
    <cellStyle name="标题 5" xfId="794"/>
    <cellStyle name="标题 5 2" xfId="795"/>
    <cellStyle name="标题 5 2 2" xfId="796"/>
    <cellStyle name="标题 5 3" xfId="797"/>
    <cellStyle name="标题 5 4" xfId="1889"/>
    <cellStyle name="标题 6" xfId="798"/>
    <cellStyle name="标题 6 2" xfId="799"/>
    <cellStyle name="标题 6 2 2" xfId="800"/>
    <cellStyle name="标题 6 3" xfId="801"/>
    <cellStyle name="标题 7" xfId="2674"/>
    <cellStyle name="标题 7 2" xfId="2803"/>
    <cellStyle name="标题 8" xfId="2675"/>
    <cellStyle name="标题 8 2" xfId="2804"/>
    <cellStyle name="标题 9" xfId="2805"/>
    <cellStyle name="差 2" xfId="802"/>
    <cellStyle name="差 2 2" xfId="803"/>
    <cellStyle name="差 2 2 2" xfId="804"/>
    <cellStyle name="差 2 2 2 2" xfId="2357"/>
    <cellStyle name="差 2 2 3" xfId="2356"/>
    <cellStyle name="差 2 3" xfId="805"/>
    <cellStyle name="差 2 3 2" xfId="2358"/>
    <cellStyle name="差 2 4" xfId="1917"/>
    <cellStyle name="差 3" xfId="806"/>
    <cellStyle name="差 3 2" xfId="807"/>
    <cellStyle name="差 3 2 2" xfId="808"/>
    <cellStyle name="差 3 3" xfId="809"/>
    <cellStyle name="差 4" xfId="2806"/>
    <cellStyle name="差_(工交科12-16)2016年预算表格" xfId="810"/>
    <cellStyle name="差_(工交科12-16)2016年预算表格 2" xfId="811"/>
    <cellStyle name="差_(工交科12-16)2016年预算表格 2 2" xfId="812"/>
    <cellStyle name="差_(工交科12-16)2016年预算表格 3" xfId="813"/>
    <cellStyle name="差_10本级收" xfId="814"/>
    <cellStyle name="差_10本级收 2" xfId="815"/>
    <cellStyle name="差_10本级收 2 2" xfId="816"/>
    <cellStyle name="差_10本级收 2 2 2" xfId="2360"/>
    <cellStyle name="差_10本级收 2 3" xfId="2359"/>
    <cellStyle name="差_10本级收 3" xfId="817"/>
    <cellStyle name="差_10本级收 3 2" xfId="2361"/>
    <cellStyle name="差_10本级支" xfId="818"/>
    <cellStyle name="差_10本级支 2" xfId="819"/>
    <cellStyle name="差_10本级支 2 2" xfId="820"/>
    <cellStyle name="差_10本级支 2 2 2" xfId="2363"/>
    <cellStyle name="差_10本级支 2 3" xfId="2362"/>
    <cellStyle name="差_10本级支 3" xfId="821"/>
    <cellStyle name="差_10本级支 3 2" xfId="2364"/>
    <cellStyle name="差_10喀喇沁旗2015年预算" xfId="822"/>
    <cellStyle name="差_10喀喇沁旗2015年预算 2" xfId="823"/>
    <cellStyle name="差_10喀喇沁旗2015年预算 2 2" xfId="824"/>
    <cellStyle name="差_10喀喇沁旗2015年预算 2 2 2" xfId="2366"/>
    <cellStyle name="差_10喀喇沁旗2015年预算 2 3" xfId="2365"/>
    <cellStyle name="差_10喀喇沁旗2015年预算 3" xfId="825"/>
    <cellStyle name="差_10喀喇沁旗2015年预算 3 2" xfId="2367"/>
    <cellStyle name="差_10喀喇沁旗2015年预算_19年社保基金预算（报预算陈哥20190104）" xfId="826"/>
    <cellStyle name="差_10喀喇沁旗2015年预算_19年社保基金预算（报预算陈哥20190104） 2" xfId="827"/>
    <cellStyle name="差_10喀喇沁旗2015年预算_19年社保基金预算（报预算陈哥20190104） 2 2" xfId="828"/>
    <cellStyle name="差_10喀喇沁旗2015年预算_19年社保基金预算（报预算陈哥20190104） 3" xfId="829"/>
    <cellStyle name="差_11宁城2015年预算" xfId="830"/>
    <cellStyle name="差_11宁城2015年预算 2" xfId="831"/>
    <cellStyle name="差_11宁城2015年预算 2 2" xfId="832"/>
    <cellStyle name="差_11宁城2015年预算 2 2 2" xfId="2370"/>
    <cellStyle name="差_11宁城2015年预算 2 3" xfId="2369"/>
    <cellStyle name="差_11宁城2015年预算 3" xfId="833"/>
    <cellStyle name="差_11宁城2015年预算 3 2" xfId="2371"/>
    <cellStyle name="差_11宁城2015年预算_19年社保基金预算（报预算陈哥20190104）" xfId="834"/>
    <cellStyle name="差_11宁城2015年预算_19年社保基金预算（报预算陈哥20190104） 2" xfId="835"/>
    <cellStyle name="差_11宁城2015年预算_19年社保基金预算（报预算陈哥20190104） 2 2" xfId="836"/>
    <cellStyle name="差_11宁城2015年预算_19年社保基金预算（报预算陈哥20190104） 3" xfId="837"/>
    <cellStyle name="差_13市本级" xfId="838"/>
    <cellStyle name="差_13市本级 2" xfId="839"/>
    <cellStyle name="差_13市本级 2 2" xfId="840"/>
    <cellStyle name="差_13市本级 2 2 2" xfId="2376"/>
    <cellStyle name="差_13市本级 2 3" xfId="2375"/>
    <cellStyle name="差_13市本级 3" xfId="841"/>
    <cellStyle name="差_13市本级 3 2" xfId="2230"/>
    <cellStyle name="差_13市本级2015年预算" xfId="842"/>
    <cellStyle name="差_13市本级2015年预算 2" xfId="843"/>
    <cellStyle name="差_13市本级2015年预算 2 2" xfId="844"/>
    <cellStyle name="差_13市本级2015年预算 2 2 2" xfId="2380"/>
    <cellStyle name="差_13市本级2015年预算 2 3" xfId="2379"/>
    <cellStyle name="差_13市本级2015年预算 3" xfId="845"/>
    <cellStyle name="差_13市本级2015年预算 3 2" xfId="2381"/>
    <cellStyle name="差_13市本级2015年预算_19年社保基金预算（报预算陈哥20190104）" xfId="846"/>
    <cellStyle name="差_13市本级2015年预算_19年社保基金预算（报预算陈哥20190104） 2" xfId="847"/>
    <cellStyle name="差_13市本级2015年预算_19年社保基金预算（报预算陈哥20190104） 2 2" xfId="848"/>
    <cellStyle name="差_13市本级2015年预算_19年社保基金预算（报预算陈哥20190104） 3" xfId="849"/>
    <cellStyle name="差_13市本级2016年预算表格" xfId="850"/>
    <cellStyle name="差_13市本级2016年预算表格 2" xfId="851"/>
    <cellStyle name="差_13市本级2016年预算表格 2 2" xfId="852"/>
    <cellStyle name="差_13市本级2016年预算表格 3" xfId="853"/>
    <cellStyle name="差_17年转移支付(1.2)" xfId="854"/>
    <cellStyle name="差_17年转移支付(1.2) 2" xfId="855"/>
    <cellStyle name="差_17年转移支付(1.2) 2 2" xfId="856"/>
    <cellStyle name="差_17年转移支付(1.2) 2 2 2" xfId="2383"/>
    <cellStyle name="差_17年转移支付(1.2) 2 3" xfId="2382"/>
    <cellStyle name="差_17年转移支付(1.2) 3" xfId="857"/>
    <cellStyle name="差_17年转移支付(1.2) 3 2" xfId="2384"/>
    <cellStyle name="差_17年转移支付(1.2)_19年社保基金预算（报预算陈哥20190104）" xfId="858"/>
    <cellStyle name="差_17年转移支付(1.2)_19年社保基金预算（报预算陈哥20190104） 2" xfId="859"/>
    <cellStyle name="差_17年转移支付(1.2)_19年社保基金预算（报预算陈哥20190104） 2 2" xfId="860"/>
    <cellStyle name="差_17年转移支付(1.2)_19年社保基金预算（报预算陈哥20190104） 3" xfId="861"/>
    <cellStyle name="差_19年社保基金预算（报预算陈哥20190104）" xfId="862"/>
    <cellStyle name="差_19年社保基金预算（报预算陈哥20190104） 2" xfId="863"/>
    <cellStyle name="差_19年社保基金预算（报预算陈哥20190104） 2 2" xfId="864"/>
    <cellStyle name="差_19年社保基金预算（报预算陈哥20190104） 3" xfId="865"/>
    <cellStyle name="差_1全市收" xfId="866"/>
    <cellStyle name="差_1全市收 2" xfId="867"/>
    <cellStyle name="差_1全市收 2 2" xfId="868"/>
    <cellStyle name="差_1全市收 2 2 2" xfId="2386"/>
    <cellStyle name="差_1全市收 2 3" xfId="2385"/>
    <cellStyle name="差_1全市收 3" xfId="869"/>
    <cellStyle name="差_1全市收 3 2" xfId="2387"/>
    <cellStyle name="差_2015年年人大报告表格-社保" xfId="870"/>
    <cellStyle name="差_2015年年人大报告表格-社保 2" xfId="871"/>
    <cellStyle name="差_2015年年人大报告表格-社保 2 2" xfId="872"/>
    <cellStyle name="差_2015年年人大报告表格-社保 2 2 2" xfId="1956"/>
    <cellStyle name="差_2015年年人大报告表格-社保 2 3" xfId="2389"/>
    <cellStyle name="差_2015年年人大报告表格-社保 3" xfId="873"/>
    <cellStyle name="差_2015年年人大报告表格-社保 3 2" xfId="2391"/>
    <cellStyle name="差_2015年年人大报告表格-社保_19年社保基金预算（报预算陈哥20190104）" xfId="874"/>
    <cellStyle name="差_2015年年人大报告表格-社保_19年社保基金预算（报预算陈哥20190104） 2" xfId="875"/>
    <cellStyle name="差_2015年年人大报告表格-社保_19年社保基金预算（报预算陈哥20190104） 2 2" xfId="876"/>
    <cellStyle name="差_2015年年人大报告表格-社保_19年社保基金预算（报预算陈哥20190104） 3" xfId="877"/>
    <cellStyle name="差_2015年全年年人大报告表格 -" xfId="878"/>
    <cellStyle name="差_2015年全年年人大报告表格 - 2" xfId="879"/>
    <cellStyle name="差_2015年全年年人大报告表格 - 2 2" xfId="880"/>
    <cellStyle name="差_2015年全年年人大报告表格 - 2 2 2" xfId="2393"/>
    <cellStyle name="差_2015年全年年人大报告表格 - 2 3" xfId="2392"/>
    <cellStyle name="差_2015年全年年人大报告表格 - 3" xfId="881"/>
    <cellStyle name="差_2015年全年年人大报告表格 - 3 2" xfId="2394"/>
    <cellStyle name="差_2015年全年年人大报告表格 -_19年社保基金预算（报预算陈哥20190104）" xfId="882"/>
    <cellStyle name="差_2015年全年年人大报告表格 -_19年社保基金预算（报预算陈哥20190104） 2" xfId="883"/>
    <cellStyle name="差_2015年全年年人大报告表格 -_19年社保基金预算（报预算陈哥20190104） 2 2" xfId="884"/>
    <cellStyle name="差_2015年全年年人大报告表格 -_19年社保基金预算（报预算陈哥20190104） 3" xfId="885"/>
    <cellStyle name="差_2015年预算表格" xfId="886"/>
    <cellStyle name="差_2015年预算表格 2" xfId="887"/>
    <cellStyle name="差_2015年预算表格 2 2" xfId="888"/>
    <cellStyle name="差_2015年预算表格 2 2 2" xfId="2396"/>
    <cellStyle name="差_2015年预算表格 2 3" xfId="2395"/>
    <cellStyle name="差_2015年预算表格 3" xfId="889"/>
    <cellStyle name="差_2015年预算表格 3 2" xfId="2397"/>
    <cellStyle name="差_2015年预算表格_19年社保基金预算（报预算陈哥20190104）" xfId="890"/>
    <cellStyle name="差_2015年预算表格_19年社保基金预算（报预算陈哥20190104） 2" xfId="891"/>
    <cellStyle name="差_2015年预算表格_19年社保基金预算（报预算陈哥20190104） 2 2" xfId="892"/>
    <cellStyle name="差_2015年预算表格_19年社保基金预算（报预算陈哥20190104） 3" xfId="893"/>
    <cellStyle name="差_2016年人代会预算表格（2.13）" xfId="894"/>
    <cellStyle name="差_2016年人代会预算表格（2.13） 2" xfId="895"/>
    <cellStyle name="差_2016年人代会预算表格（2.13） 2 2" xfId="896"/>
    <cellStyle name="差_2016年人代会预算表格（2.13） 2 2 2" xfId="2399"/>
    <cellStyle name="差_2016年人代会预算表格（2.13） 2 3" xfId="2398"/>
    <cellStyle name="差_2016年人代会预算表格（2.13） 3" xfId="897"/>
    <cellStyle name="差_2016年人代会预算表格（2.13） 3 2" xfId="2400"/>
    <cellStyle name="差_2016年人代会预算表格（2.13）_19年社保基金预算（报预算陈哥20190104）" xfId="898"/>
    <cellStyle name="差_2016年人代会预算表格（2.13）_19年社保基金预算（报预算陈哥20190104） 2" xfId="899"/>
    <cellStyle name="差_2016年人代会预算表格（2.13）_19年社保基金预算（报预算陈哥20190104） 2 2" xfId="900"/>
    <cellStyle name="差_2016年人代会预算表格（2.13）_19年社保基金预算（报预算陈哥20190104） 3" xfId="901"/>
    <cellStyle name="差_2016年人代会预算表格（对下转移支付）" xfId="902"/>
    <cellStyle name="差_2016年人代会预算表格（对下转移支付） 2" xfId="903"/>
    <cellStyle name="差_2016年人代会预算表格（对下转移支付） 2 2" xfId="904"/>
    <cellStyle name="差_2016年人代会预算表格（对下转移支付） 2 2 2" xfId="2402"/>
    <cellStyle name="差_2016年人代会预算表格（对下转移支付） 2 3" xfId="2401"/>
    <cellStyle name="差_2016年人代会预算表格（对下转移支付） 3" xfId="905"/>
    <cellStyle name="差_2016年人代会预算表格（对下转移支付） 3 2" xfId="2403"/>
    <cellStyle name="差_2016年人代会预算表格（对下转移支付）_19年社保基金预算（报预算陈哥20190104）" xfId="906"/>
    <cellStyle name="差_2016年人代会预算表格（对下转移支付）_19年社保基金预算（报预算陈哥20190104） 2" xfId="907"/>
    <cellStyle name="差_2016年人代会预算表格（对下转移支付）_19年社保基金预算（报预算陈哥20190104） 2 2" xfId="908"/>
    <cellStyle name="差_2016年人代会预算表格（对下转移支付）_19年社保基金预算（报预算陈哥20190104） 3" xfId="909"/>
    <cellStyle name="差_2016年人代会预算表格（国库改）" xfId="910"/>
    <cellStyle name="差_2016年人代会预算表格（国库改） 2" xfId="911"/>
    <cellStyle name="差_2016年人代会预算表格（国库改） 2 2" xfId="912"/>
    <cellStyle name="差_2016年人代会预算表格（国库改） 2 2 2" xfId="2404"/>
    <cellStyle name="差_2016年人代会预算表格（国库改） 2 3" xfId="2056"/>
    <cellStyle name="差_2016年人代会预算表格（国库改） 3" xfId="913"/>
    <cellStyle name="差_2016年人代会预算表格（国库改） 3 2" xfId="2405"/>
    <cellStyle name="差_2016年人代会预算表格（国库改）_19年社保基金预算（报预算陈哥20190104）" xfId="914"/>
    <cellStyle name="差_2016年人代会预算表格（国库改）_19年社保基金预算（报预算陈哥20190104） 2" xfId="915"/>
    <cellStyle name="差_2016年人代会预算表格（国库改）_19年社保基金预算（报预算陈哥20190104） 2 2" xfId="916"/>
    <cellStyle name="差_2016年人代会预算表格（国库改）_19年社保基金预算（报预算陈哥20190104） 3" xfId="917"/>
    <cellStyle name="差_2017年人代会预算表格" xfId="918"/>
    <cellStyle name="差_2017年人代会预算表格 2" xfId="919"/>
    <cellStyle name="差_2017年人代会预算表格 2 2" xfId="920"/>
    <cellStyle name="差_2017年人代会预算表格 2 2 2" xfId="2168"/>
    <cellStyle name="差_2017年人代会预算表格 2 3" xfId="2406"/>
    <cellStyle name="差_2017年人代会预算表格 3" xfId="921"/>
    <cellStyle name="差_2017年人代会预算表格 3 2" xfId="2407"/>
    <cellStyle name="差_2017年人代会预算表格（2.1）" xfId="922"/>
    <cellStyle name="差_2017年人代会预算表格（2.1） 2" xfId="923"/>
    <cellStyle name="差_2017年人代会预算表格（2.1） 2 2" xfId="924"/>
    <cellStyle name="差_2017年人代会预算表格（2.1） 2 2 2" xfId="2179"/>
    <cellStyle name="差_2017年人代会预算表格（2.1） 2 3" xfId="2408"/>
    <cellStyle name="差_2017年人代会预算表格（2.1） 3" xfId="925"/>
    <cellStyle name="差_2017年人代会预算表格（2.1） 3 2" xfId="2409"/>
    <cellStyle name="差_2017年人代会预算表格（2.1）_19年社保基金预算（报预算陈哥20190104）" xfId="926"/>
    <cellStyle name="差_2017年人代会预算表格（2.1）_19年社保基金预算（报预算陈哥20190104） 2" xfId="927"/>
    <cellStyle name="差_2017年人代会预算表格（2.1）_19年社保基金预算（报预算陈哥20190104） 2 2" xfId="928"/>
    <cellStyle name="差_2017年人代会预算表格（2.1）_19年社保基金预算（报预算陈哥20190104） 3" xfId="929"/>
    <cellStyle name="差_2017年人代会预算表格（2.23国库）" xfId="930"/>
    <cellStyle name="差_2017年人代会预算表格（2.23国库） 2" xfId="931"/>
    <cellStyle name="差_2017年人代会预算表格（2.23国库） 2 2" xfId="932"/>
    <cellStyle name="差_2017年人代会预算表格（2.23国库） 2 2 2" xfId="2412"/>
    <cellStyle name="差_2017年人代会预算表格（2.23国库） 2 3" xfId="2411"/>
    <cellStyle name="差_2017年人代会预算表格（2.23国库） 3" xfId="933"/>
    <cellStyle name="差_2017年人代会预算表格（2.23国库） 3 2" xfId="2413"/>
    <cellStyle name="差_2017年人代会预算表格（2.23国库）_19年社保基金预算（报预算陈哥20190104）" xfId="934"/>
    <cellStyle name="差_2017年人代会预算表格（2.23国库）_19年社保基金预算（报预算陈哥20190104） 2" xfId="935"/>
    <cellStyle name="差_2017年人代会预算表格（2.23国库）_19年社保基金预算（报预算陈哥20190104） 2 2" xfId="936"/>
    <cellStyle name="差_2017年人代会预算表格（2.23国库）_19年社保基金预算（报预算陈哥20190104） 3" xfId="937"/>
    <cellStyle name="差_2017年人代会预算表格（2.3）" xfId="938"/>
    <cellStyle name="差_2017年人代会预算表格（2.3） 2" xfId="939"/>
    <cellStyle name="差_2017年人代会预算表格（2.3） 2 2" xfId="940"/>
    <cellStyle name="差_2017年人代会预算表格（2.3） 2 2 2" xfId="2415"/>
    <cellStyle name="差_2017年人代会预算表格（2.3） 2 3" xfId="2414"/>
    <cellStyle name="差_2017年人代会预算表格（2.3） 3" xfId="941"/>
    <cellStyle name="差_2017年人代会预算表格（2.3） 3 2" xfId="2416"/>
    <cellStyle name="差_2017年人代会预算表格（2.3）_19年社保基金预算（报预算陈哥20190104）" xfId="942"/>
    <cellStyle name="差_2017年人代会预算表格（2.3）_19年社保基金预算（报预算陈哥20190104） 2" xfId="943"/>
    <cellStyle name="差_2017年人代会预算表格（2.3）_19年社保基金预算（报预算陈哥20190104） 2 2" xfId="944"/>
    <cellStyle name="差_2017年人代会预算表格（2.3）_19年社保基金预算（报预算陈哥20190104） 3" xfId="945"/>
    <cellStyle name="差_2017年人代会预算表格（2.71）" xfId="946"/>
    <cellStyle name="差_2017年人代会预算表格（2.71） 2" xfId="947"/>
    <cellStyle name="差_2017年人代会预算表格（2.71） 2 2" xfId="948"/>
    <cellStyle name="差_2017年人代会预算表格（2.71） 2 2 2" xfId="2186"/>
    <cellStyle name="差_2017年人代会预算表格（2.71） 2 3" xfId="2213"/>
    <cellStyle name="差_2017年人代会预算表格（2.71） 3" xfId="949"/>
    <cellStyle name="差_2017年人代会预算表格（2.71） 3 2" xfId="1966"/>
    <cellStyle name="差_2017年人代会预算表格（2.71）_19年社保基金预算（报预算陈哥20190104）" xfId="950"/>
    <cellStyle name="差_2017年人代会预算表格（2.71）_19年社保基金预算（报预算陈哥20190104） 2" xfId="951"/>
    <cellStyle name="差_2017年人代会预算表格（2.71）_19年社保基金预算（报预算陈哥20190104） 2 2" xfId="952"/>
    <cellStyle name="差_2017年人代会预算表格（2.71）_19年社保基金预算（报预算陈哥20190104） 3" xfId="953"/>
    <cellStyle name="差_2017年人代会预算表格_19年社保基金预算（报预算陈哥20190104）" xfId="954"/>
    <cellStyle name="差_2017年人代会预算表格_19年社保基金预算（报预算陈哥20190104） 2" xfId="955"/>
    <cellStyle name="差_2017年人代会预算表格_19年社保基金预算（报预算陈哥20190104） 2 2" xfId="956"/>
    <cellStyle name="差_2017年人代会预算表格_19年社保基金预算（报预算陈哥20190104） 3" xfId="957"/>
    <cellStyle name="差_2018年人大决算表格（6.26终稿）" xfId="958"/>
    <cellStyle name="差_2018年人大决算表格（6.26终稿） 2" xfId="959"/>
    <cellStyle name="差_2018年人大决算表格（6.26终稿） 2 2" xfId="960"/>
    <cellStyle name="差_2018年人大决算表格（6.26终稿） 2 2 2" xfId="2419"/>
    <cellStyle name="差_2018年人大决算表格（6.26终稿） 2 3" xfId="2388"/>
    <cellStyle name="差_2018年人大决算表格（6.26终稿） 3" xfId="961"/>
    <cellStyle name="差_2018年人大决算表格（6.26终稿） 3 2" xfId="2420"/>
    <cellStyle name="差_2018年人代会预算表格 （报人大初稿）2" xfId="962"/>
    <cellStyle name="差_2018年人代会预算表格 （报人大初稿）2 2" xfId="963"/>
    <cellStyle name="差_2018年人代会预算表格 （报人大初稿）2 2 2" xfId="964"/>
    <cellStyle name="差_2018年人代会预算表格 （报人大初稿）2 2 2 2" xfId="2421"/>
    <cellStyle name="差_2018年人代会预算表格 （报人大初稿）2 2 3" xfId="2111"/>
    <cellStyle name="差_2018年人代会预算表格 （报人大初稿）2 3" xfId="965"/>
    <cellStyle name="差_2018年人代会预算表格 （报人大初稿）2 3 2" xfId="2422"/>
    <cellStyle name="差_2018年人代会预算表格 （报人大初稿）2_19年社保基金预算（报预算陈哥20190104）" xfId="966"/>
    <cellStyle name="差_2018年人代会预算表格 （报人大初稿）2_19年社保基金预算（报预算陈哥20190104） 2" xfId="967"/>
    <cellStyle name="差_2018年人代会预算表格 （报人大初稿）2_19年社保基金预算（报预算陈哥20190104） 2 2" xfId="968"/>
    <cellStyle name="差_2018年人代会预算表格 （报人大初稿）2_19年社保基金预算（报预算陈哥20190104） 3" xfId="969"/>
    <cellStyle name="差_2018年人代会预算表格 （报人大初稿1）" xfId="970"/>
    <cellStyle name="差_2018年人代会预算表格 （报人大初稿1） 2" xfId="971"/>
    <cellStyle name="差_2018年人代会预算表格 （报人大初稿1） 2 2" xfId="972"/>
    <cellStyle name="差_2018年人代会预算表格 （报人大初稿1） 2 2 2" xfId="2424"/>
    <cellStyle name="差_2018年人代会预算表格 （报人大初稿1） 2 3" xfId="2423"/>
    <cellStyle name="差_2018年人代会预算表格 （报人大初稿1） 3" xfId="973"/>
    <cellStyle name="差_2018年人代会预算表格 （报人大初稿1） 3 2" xfId="2377"/>
    <cellStyle name="差_2018年人代会预算表格 （报人大初稿1）_19年社保基金预算（报预算陈哥20190104）" xfId="974"/>
    <cellStyle name="差_2018年人代会预算表格 （报人大初稿1）_19年社保基金预算（报预算陈哥20190104） 2" xfId="975"/>
    <cellStyle name="差_2018年人代会预算表格 （报人大初稿1）_19年社保基金预算（报预算陈哥20190104） 2 2" xfId="976"/>
    <cellStyle name="差_2018年人代会预算表格 （报人大初稿1）_19年社保基金预算（报预算陈哥20190104） 3" xfId="977"/>
    <cellStyle name="差_2018年人代会预算表格（1.2）" xfId="978"/>
    <cellStyle name="差_2018年人代会预算表格（1.2） 2" xfId="979"/>
    <cellStyle name="差_2018年人代会预算表格（1.2） 2 2" xfId="980"/>
    <cellStyle name="差_2018年人代会预算表格（1.2） 2 2 2" xfId="2426"/>
    <cellStyle name="差_2018年人代会预算表格（1.2） 2 3" xfId="2425"/>
    <cellStyle name="差_2018年人代会预算表格（1.2） 3" xfId="981"/>
    <cellStyle name="差_2018年人代会预算表格（1.2） 3 2" xfId="2427"/>
    <cellStyle name="差_2018年人代会预算表格（1.2）_19年社保基金预算（报预算陈哥20190104）" xfId="982"/>
    <cellStyle name="差_2018年人代会预算表格（1.2）_19年社保基金预算（报预算陈哥20190104） 2" xfId="983"/>
    <cellStyle name="差_2018年人代会预算表格（1.2）_19年社保基金预算（报预算陈哥20190104） 2 2" xfId="984"/>
    <cellStyle name="差_2018年人代会预算表格（1.2）_19年社保基金预算（报预算陈哥20190104） 3" xfId="985"/>
    <cellStyle name="差_2020年人代会预算表格" xfId="986"/>
    <cellStyle name="差_2020年人代会预算表格 2" xfId="987"/>
    <cellStyle name="差_2020年人代会预算表格 2 2" xfId="988"/>
    <cellStyle name="差_2020年人代会预算表格 2 2 2" xfId="2319"/>
    <cellStyle name="差_2020年人代会预算表格 2 3" xfId="2318"/>
    <cellStyle name="差_2020年人代会预算表格 3" xfId="989"/>
    <cellStyle name="差_2020年人代会预算表格 3 2" xfId="2320"/>
    <cellStyle name="差_2020年人代会预算表格（1.10对下转移支付陈慧敏）" xfId="990"/>
    <cellStyle name="差_2020年人代会预算表格（1.10对下转移支付陈慧敏） 2" xfId="991"/>
    <cellStyle name="差_2020年人代会预算表格（1.10对下转移支付陈慧敏） 2 2" xfId="992"/>
    <cellStyle name="差_2020年人代会预算表格（1.10对下转移支付陈慧敏） 2 2 2" xfId="2429"/>
    <cellStyle name="差_2020年人代会预算表格（1.10对下转移支付陈慧敏） 2 3" xfId="1989"/>
    <cellStyle name="差_2020年人代会预算表格（1.10对下转移支付陈慧敏） 3" xfId="993"/>
    <cellStyle name="差_2020年人代会预算表格（1.10对下转移支付陈慧敏） 3 2" xfId="2430"/>
    <cellStyle name="差_2020年人代会预算表格（3.5修改-国库执行部分）" xfId="994"/>
    <cellStyle name="差_2020年人代会预算表格（3.5修改-国库执行部分） 2" xfId="995"/>
    <cellStyle name="差_2020年人代会预算表格（3.5修改-国库执行部分） 2 2" xfId="996"/>
    <cellStyle name="差_2020年人代会预算表格（3.5修改-国库执行部分） 2 2 2" xfId="2431"/>
    <cellStyle name="差_2020年人代会预算表格（3.5修改-国库执行部分） 2 3" xfId="2255"/>
    <cellStyle name="差_2020年人代会预算表格（3.5修改-国库执行部分） 3" xfId="997"/>
    <cellStyle name="差_2020年人代会预算表格（3.5修改-国库执行部分） 3 2" xfId="2433"/>
    <cellStyle name="差_2020年人代会预算表格（债务科）(1)" xfId="998"/>
    <cellStyle name="差_2020年人代会预算表格（债务科）(1) 2" xfId="999"/>
    <cellStyle name="差_2020年人代会预算表格（债务科）(1) 2 2" xfId="1000"/>
    <cellStyle name="差_2020年人代会预算表格（债务科）(1) 2 2 2" xfId="2436"/>
    <cellStyle name="差_2020年人代会预算表格（债务科）(1) 2 3" xfId="2434"/>
    <cellStyle name="差_2020年人代会预算表格（债务科）(1) 3" xfId="1001"/>
    <cellStyle name="差_2020年人代会预算表格（债务科）(1) 3 2" xfId="2437"/>
    <cellStyle name="差_2020年人代会预算表格（执行数）" xfId="1002"/>
    <cellStyle name="差_2020年人代会预算表格（执行数） 2" xfId="1003"/>
    <cellStyle name="差_2020年人代会预算表格（执行数） 2 2" xfId="1004"/>
    <cellStyle name="差_2020年人代会预算表格（执行数） 2 2 2" xfId="2439"/>
    <cellStyle name="差_2020年人代会预算表格（执行数） 2 3" xfId="2438"/>
    <cellStyle name="差_2020年人代会预算表格（执行数） 3" xfId="1005"/>
    <cellStyle name="差_2020年人代会预算表格（执行数） 3 2" xfId="2440"/>
    <cellStyle name="差_2松山区" xfId="1006"/>
    <cellStyle name="差_2松山区 2" xfId="1007"/>
    <cellStyle name="差_2松山区 2 2" xfId="1008"/>
    <cellStyle name="差_2松山区 3" xfId="1009"/>
    <cellStyle name="差_2松山区2015年预算" xfId="1010"/>
    <cellStyle name="差_2松山区2015年预算 2" xfId="1011"/>
    <cellStyle name="差_2松山区2015年预算 2 2" xfId="1012"/>
    <cellStyle name="差_2松山区2015年预算 2 2 2" xfId="2351"/>
    <cellStyle name="差_2松山区2015年预算 2 3" xfId="2350"/>
    <cellStyle name="差_2松山区2015年预算 3" xfId="1013"/>
    <cellStyle name="差_2松山区2015年预算 3 2" xfId="2352"/>
    <cellStyle name="差_2松山区2015年预算_19年社保基金预算（报预算陈哥20190104）" xfId="1014"/>
    <cellStyle name="差_2松山区2015年预算_19年社保基金预算（报预算陈哥20190104） 2" xfId="1015"/>
    <cellStyle name="差_2松山区2015年预算_19年社保基金预算（报预算陈哥20190104） 2 2" xfId="1016"/>
    <cellStyle name="差_2松山区2015年预算_19年社保基金预算（报预算陈哥20190104） 3" xfId="1017"/>
    <cellStyle name="差_4阿旗2015年预算" xfId="1018"/>
    <cellStyle name="差_4阿旗2015年预算 2" xfId="1019"/>
    <cellStyle name="差_4阿旗2015年预算 2 2" xfId="1020"/>
    <cellStyle name="差_4阿旗2015年预算 2 2 2" xfId="2443"/>
    <cellStyle name="差_4阿旗2015年预算 2 3" xfId="2442"/>
    <cellStyle name="差_4阿旗2015年预算 3" xfId="1021"/>
    <cellStyle name="差_4阿旗2015年预算 3 2" xfId="2273"/>
    <cellStyle name="差_4阿旗2015年预算_19年社保基金预算（报预算陈哥20190104）" xfId="1022"/>
    <cellStyle name="差_4阿旗2015年预算_19年社保基金预算（报预算陈哥20190104） 2" xfId="1023"/>
    <cellStyle name="差_4阿旗2015年预算_19年社保基金预算（报预算陈哥20190104） 2 2" xfId="1024"/>
    <cellStyle name="差_4阿旗2015年预算_19年社保基金预算（报预算陈哥20190104） 3" xfId="1025"/>
    <cellStyle name="差_6右旗2015年预算表" xfId="1026"/>
    <cellStyle name="差_6右旗2015年预算表 2" xfId="1027"/>
    <cellStyle name="差_6右旗2015年预算表 2 2" xfId="1028"/>
    <cellStyle name="差_6右旗2015年预算表 2 2 2" xfId="2445"/>
    <cellStyle name="差_6右旗2015年预算表 2 3" xfId="2444"/>
    <cellStyle name="差_6右旗2015年预算表 3" xfId="1029"/>
    <cellStyle name="差_6右旗2015年预算表 3 2" xfId="2446"/>
    <cellStyle name="差_6右旗2015年预算表_19年社保基金预算（报预算陈哥20190104）" xfId="1030"/>
    <cellStyle name="差_6右旗2015年预算表_19年社保基金预算（报预算陈哥20190104） 2" xfId="1031"/>
    <cellStyle name="差_6右旗2015年预算表_19年社保基金预算（报预算陈哥20190104） 2 2" xfId="1032"/>
    <cellStyle name="差_6右旗2015年预算表_19年社保基金预算（报预算陈哥20190104） 3" xfId="1033"/>
    <cellStyle name="差_7林西县2015年预算" xfId="1034"/>
    <cellStyle name="差_7林西县2015年预算 2" xfId="1035"/>
    <cellStyle name="差_7林西县2015年预算 2 2" xfId="1036"/>
    <cellStyle name="差_7林西县2015年预算 2 2 2" xfId="2449"/>
    <cellStyle name="差_7林西县2015年预算 2 3" xfId="2448"/>
    <cellStyle name="差_7林西县2015年预算 3" xfId="1037"/>
    <cellStyle name="差_7林西县2015年预算 3 2" xfId="2450"/>
    <cellStyle name="差_7林西县2015年预算_19年社保基金预算（报预算陈哥20190104）" xfId="1038"/>
    <cellStyle name="差_7林西县2015年预算_19年社保基金预算（报预算陈哥20190104） 2" xfId="1039"/>
    <cellStyle name="差_7林西县2015年预算_19年社保基金预算（报预算陈哥20190104） 2 2" xfId="1040"/>
    <cellStyle name="差_7林西县2015年预算_19年社保基金预算（报预算陈哥20190104） 3" xfId="1041"/>
    <cellStyle name="差_8克旗2015年预算" xfId="1042"/>
    <cellStyle name="差_8克旗2015年预算 2" xfId="1043"/>
    <cellStyle name="差_8克旗2015年预算 2 2" xfId="1044"/>
    <cellStyle name="差_8克旗2015年预算 2 2 2" xfId="2452"/>
    <cellStyle name="差_8克旗2015年预算 2 3" xfId="2451"/>
    <cellStyle name="差_8克旗2015年预算 3" xfId="1045"/>
    <cellStyle name="差_8克旗2015年预算 3 2" xfId="2453"/>
    <cellStyle name="差_8克旗2015年预算_19年社保基金预算（报预算陈哥20190104）" xfId="1046"/>
    <cellStyle name="差_8克旗2015年预算_19年社保基金预算（报预算陈哥20190104） 2" xfId="1047"/>
    <cellStyle name="差_8克旗2015年预算_19年社保基金预算（报预算陈哥20190104） 2 2" xfId="1048"/>
    <cellStyle name="差_8克旗2015年预算_19年社保基金预算（报预算陈哥20190104） 3" xfId="1049"/>
    <cellStyle name="差_9翁牛特旗2014年地方财政收入统计表" xfId="1050"/>
    <cellStyle name="差_9翁牛特旗2014年地方财政收入统计表 2" xfId="1051"/>
    <cellStyle name="差_9翁牛特旗2014年地方财政收入统计表 2 2" xfId="1052"/>
    <cellStyle name="差_9翁牛特旗2014年地方财政收入统计表 2 2 2" xfId="1053"/>
    <cellStyle name="差_9翁牛特旗2014年地方财政收入统计表 2 3" xfId="1054"/>
    <cellStyle name="差_9翁牛特旗2014年地方财政收入统计表 3" xfId="1055"/>
    <cellStyle name="差_9翁牛特旗2014年地方财政收入统计表 3 2" xfId="1056"/>
    <cellStyle name="差_9翁牛特旗2014年地方财政收入统计表 4" xfId="1057"/>
    <cellStyle name="差_分乡镇" xfId="2676"/>
    <cellStyle name="差_分乡镇 2" xfId="2807"/>
    <cellStyle name="差_国库-2019年人代会预算表格-快报数本级支出科目已更新" xfId="1058"/>
    <cellStyle name="差_国库-2019年人代会预算表格-快报数本级支出科目已更新 2" xfId="1059"/>
    <cellStyle name="差_国库-2019年人代会预算表格-快报数本级支出科目已更新 2 2" xfId="1060"/>
    <cellStyle name="差_国库-2019年人代会预算表格-快报数本级支出科目已更新 2 2 2" xfId="2456"/>
    <cellStyle name="差_国库-2019年人代会预算表格-快报数本级支出科目已更新 2 3" xfId="2455"/>
    <cellStyle name="差_国库-2019年人代会预算表格-快报数本级支出科目已更新 3" xfId="1061"/>
    <cellStyle name="差_国库-2019年人代会预算表格-快报数本级支出科目已更新 3 2" xfId="2349"/>
    <cellStyle name="差_国有资本经营预算" xfId="1062"/>
    <cellStyle name="差_国有资本经营预算 2" xfId="1063"/>
    <cellStyle name="差_国有资本经营预算 2 2" xfId="1064"/>
    <cellStyle name="差_国有资本经营预算 2 2 2" xfId="2203"/>
    <cellStyle name="差_国有资本经营预算 2 3" xfId="2457"/>
    <cellStyle name="差_国有资本经营预算 3" xfId="1065"/>
    <cellStyle name="差_国有资本经营预算 3 2" xfId="2458"/>
    <cellStyle name="差_国有资本经营预算_19年社保基金预算（报预算陈哥20190104）" xfId="1066"/>
    <cellStyle name="差_国有资本经营预算_19年社保基金预算（报预算陈哥20190104） 2" xfId="1067"/>
    <cellStyle name="差_国有资本经营预算_19年社保基金预算（报预算陈哥20190104） 2 2" xfId="1068"/>
    <cellStyle name="差_国有资本经营预算_19年社保基金预算（报预算陈哥20190104） 3" xfId="1069"/>
    <cellStyle name="差_全市2014年地方财政预算表（打印）" xfId="1070"/>
    <cellStyle name="差_全市2014年地方财政预算表（打印） 2" xfId="1071"/>
    <cellStyle name="差_全市2014年地方财政预算表（打印） 2 2" xfId="1072"/>
    <cellStyle name="差_全市2014年地方财政预算表（打印） 2 2 2" xfId="2461"/>
    <cellStyle name="差_全市2014年地方财政预算表（打印） 2 3" xfId="2460"/>
    <cellStyle name="差_全市2014年地方财政预算表（打印） 3" xfId="1073"/>
    <cellStyle name="差_全市2014年地方财政预算表（打印） 3 2" xfId="2462"/>
    <cellStyle name="差_全市2014年地方财政预算表（打印）_19年社保基金预算（报预算陈哥20190104）" xfId="1074"/>
    <cellStyle name="差_全市2014年地方财政预算表（打印）_19年社保基金预算（报预算陈哥20190104） 2" xfId="1075"/>
    <cellStyle name="差_全市2014年地方财政预算表（打印）_19年社保基金预算（报预算陈哥20190104） 2 2" xfId="1076"/>
    <cellStyle name="差_全市2014年地方财政预算表（打印）_19年社保基金预算（报预算陈哥20190104） 3" xfId="1077"/>
    <cellStyle name="差_全市一般、基金表" xfId="1078"/>
    <cellStyle name="差_全市一般、基金表 2" xfId="1079"/>
    <cellStyle name="差_全市一般、基金表 2 2" xfId="1080"/>
    <cellStyle name="差_全市一般、基金表 2 2 2" xfId="2464"/>
    <cellStyle name="差_全市一般、基金表 2 3" xfId="2463"/>
    <cellStyle name="差_全市一般、基金表 3" xfId="1081"/>
    <cellStyle name="差_全市一般、基金表 3 2" xfId="2465"/>
    <cellStyle name="差_全市一般、基金表_19年社保基金预算（报预算陈哥20190104）" xfId="1082"/>
    <cellStyle name="差_全市一般、基金表_19年社保基金预算（报预算陈哥20190104） 2" xfId="1083"/>
    <cellStyle name="差_全市一般、基金表_19年社保基金预算（报预算陈哥20190104） 2 2" xfId="1084"/>
    <cellStyle name="差_全市一般、基金表_19年社保基金预算（报预算陈哥20190104） 3" xfId="1085"/>
    <cellStyle name="差_人大表格（经济分类）" xfId="1086"/>
    <cellStyle name="差_人大表格（经济分类） 2" xfId="1087"/>
    <cellStyle name="差_人大表格（经济分类） 2 2" xfId="1088"/>
    <cellStyle name="差_人大表格（经济分类） 2 2 2" xfId="2467"/>
    <cellStyle name="差_人大表格（经济分类） 2 3" xfId="2466"/>
    <cellStyle name="差_人大表格（经济分类） 3" xfId="1089"/>
    <cellStyle name="差_人大表格（经济分类） 3 2" xfId="2037"/>
    <cellStyle name="差_人大表格（经济分类）_19年社保基金预算（报预算陈哥20190104）" xfId="1090"/>
    <cellStyle name="差_人大表格（经济分类）_19年社保基金预算（报预算陈哥20190104） 2" xfId="1091"/>
    <cellStyle name="差_人大表格（经济分类）_19年社保基金预算（报预算陈哥20190104） 2 2" xfId="1092"/>
    <cellStyle name="差_人大表格（经济分类）_19年社保基金预算（报预算陈哥20190104） 3" xfId="1093"/>
    <cellStyle name="差_市本级2020年地方财政预算表（1.11) " xfId="1094"/>
    <cellStyle name="差_市本级2020年地方财政预算表（1.11)  2" xfId="1095"/>
    <cellStyle name="差_市本级2020年地方财政预算表（1.11)  2 2" xfId="1096"/>
    <cellStyle name="差_市本级2020年地方财政预算表（1.11)  2 2 2" xfId="2469"/>
    <cellStyle name="差_市本级2020年地方财政预算表（1.11)  2 3" xfId="2468"/>
    <cellStyle name="差_市本级2020年地方财政预算表（1.11)  3" xfId="1097"/>
    <cellStyle name="差_市本级2020年地方财政预算表（1.11)  3 2" xfId="2435"/>
    <cellStyle name="差_政府预算经济分类（2018给陈哥12.23）" xfId="1098"/>
    <cellStyle name="差_政府预算经济分类（2018给陈哥12.23） 2" xfId="1099"/>
    <cellStyle name="差_政府预算经济分类（2018给陈哥12.23） 2 2" xfId="1100"/>
    <cellStyle name="差_政府预算经济分类（2018给陈哥12.23） 2 2 2" xfId="2178"/>
    <cellStyle name="差_政府预算经济分类（2018给陈哥12.23） 2 3" xfId="2470"/>
    <cellStyle name="差_政府预算经济分类（2018给陈哥12.23） 3" xfId="1101"/>
    <cellStyle name="差_政府预算经济分类（2018给陈哥12.23） 3 2" xfId="2471"/>
    <cellStyle name="差_政府预算经济分类（2018给陈哥12.23）_19年社保基金预算（报预算陈哥20190104）" xfId="1102"/>
    <cellStyle name="差_政府预算经济分类（2018给陈哥12.23）_19年社保基金预算（报预算陈哥20190104） 2" xfId="1103"/>
    <cellStyle name="差_政府预算经济分类（2018给陈哥12.23）_19年社保基金预算（报预算陈哥20190104） 2 2" xfId="1104"/>
    <cellStyle name="差_政府预算经济分类（2018给陈哥12.23）_19年社保基金预算（报预算陈哥20190104） 3" xfId="1105"/>
    <cellStyle name="常规" xfId="0" builtinId="0"/>
    <cellStyle name="常规 10" xfId="5"/>
    <cellStyle name="常规 10 2" xfId="1106"/>
    <cellStyle name="常规 10 2 2" xfId="1107"/>
    <cellStyle name="常规 10 2 2 2" xfId="1108"/>
    <cellStyle name="常规 10 2 2 3" xfId="2677"/>
    <cellStyle name="常规 10 2 3" xfId="1109"/>
    <cellStyle name="常规 10 2 4" xfId="2808"/>
    <cellStyle name="常规 10 3" xfId="1110"/>
    <cellStyle name="常规 10 3 2" xfId="1111"/>
    <cellStyle name="常规 10 3 2 2" xfId="1112"/>
    <cellStyle name="常规 10 3 2 2 2" xfId="1113"/>
    <cellStyle name="常规 10 3 2 3" xfId="1114"/>
    <cellStyle name="常规 10 3 2 4" xfId="2809"/>
    <cellStyle name="常规 10 3 3" xfId="1115"/>
    <cellStyle name="常规 10 3 3 2" xfId="1116"/>
    <cellStyle name="常规 10 3 4" xfId="1117"/>
    <cellStyle name="常规 10 3 5" xfId="2678"/>
    <cellStyle name="常规 10 4" xfId="1118"/>
    <cellStyle name="常规 10 4 2" xfId="1119"/>
    <cellStyle name="常规 10 4 2 2" xfId="1120"/>
    <cellStyle name="常规 10 4 3" xfId="1121"/>
    <cellStyle name="常规 10 5" xfId="1122"/>
    <cellStyle name="常规 100" xfId="2679"/>
    <cellStyle name="常规 100 2" xfId="2811"/>
    <cellStyle name="常规 100 3" xfId="2810"/>
    <cellStyle name="常规 101" xfId="2812"/>
    <cellStyle name="常规 102" xfId="2945"/>
    <cellStyle name="常规 11" xfId="1123"/>
    <cellStyle name="常规 11 2" xfId="1124"/>
    <cellStyle name="常规 11 2 2" xfId="1125"/>
    <cellStyle name="常规 11 2 3" xfId="2813"/>
    <cellStyle name="常规 11 3" xfId="1126"/>
    <cellStyle name="常规 11 4" xfId="2680"/>
    <cellStyle name="常规 12" xfId="1127"/>
    <cellStyle name="常规 12 2" xfId="2681"/>
    <cellStyle name="常规 13" xfId="2682"/>
    <cellStyle name="常规 13 2" xfId="2814"/>
    <cellStyle name="常规 13 3" xfId="1"/>
    <cellStyle name="常规 13 3 2" xfId="1128"/>
    <cellStyle name="常规 13 3 3" xfId="1129"/>
    <cellStyle name="常规 14" xfId="2683"/>
    <cellStyle name="常规 14 2" xfId="2815"/>
    <cellStyle name="常规 15" xfId="7"/>
    <cellStyle name="常规 15 2" xfId="2684"/>
    <cellStyle name="常规 15 3" xfId="2816"/>
    <cellStyle name="常规 15 4" xfId="2817"/>
    <cellStyle name="常规 16" xfId="2685"/>
    <cellStyle name="常规 16 2" xfId="2818"/>
    <cellStyle name="常规 17" xfId="2686"/>
    <cellStyle name="常规 17 2" xfId="2819"/>
    <cellStyle name="常规 18" xfId="2687"/>
    <cellStyle name="常规 18 2" xfId="2820"/>
    <cellStyle name="常规 19" xfId="2688"/>
    <cellStyle name="常规 19 2" xfId="2821"/>
    <cellStyle name="常规 2" xfId="8"/>
    <cellStyle name="常规 2 2" xfId="9"/>
    <cellStyle name="常规 2 2 2" xfId="1130"/>
    <cellStyle name="常规 2 2 2 2" xfId="1131"/>
    <cellStyle name="常规 2 2 2 2 2" xfId="1132"/>
    <cellStyle name="常规 2 2 2 2 3" xfId="2689"/>
    <cellStyle name="常规 2 2 2 3" xfId="1133"/>
    <cellStyle name="常规 2 2 2 4" xfId="2822"/>
    <cellStyle name="常规 2 2 3" xfId="1134"/>
    <cellStyle name="常规 2 2 3 2" xfId="1135"/>
    <cellStyle name="常规 2 2 3 2 2" xfId="1136"/>
    <cellStyle name="常规 2 2 3 2 3" xfId="2823"/>
    <cellStyle name="常规 2 2 3 3" xfId="1137"/>
    <cellStyle name="常规 2 2 3 4" xfId="1138"/>
    <cellStyle name="常规 2 2 4" xfId="1139"/>
    <cellStyle name="常规 2 2 4 2" xfId="1140"/>
    <cellStyle name="常规 2 2 5" xfId="1141"/>
    <cellStyle name="常规 2 3" xfId="10"/>
    <cellStyle name="常规 2 3 2" xfId="1143"/>
    <cellStyle name="常规 2 3 2 2" xfId="1144"/>
    <cellStyle name="常规 2 3 2 2 2" xfId="1145"/>
    <cellStyle name="常规 2 3 2 3" xfId="1146"/>
    <cellStyle name="常规 2 3 2 4" xfId="2668"/>
    <cellStyle name="常规 2 3 3" xfId="1147"/>
    <cellStyle name="常规 2 3 3 2" xfId="1148"/>
    <cellStyle name="常规 2 3 3 3" xfId="2944"/>
    <cellStyle name="常规 2 3 4" xfId="1149"/>
    <cellStyle name="常规 2 3 4 2" xfId="2690"/>
    <cellStyle name="常规 2 3 4 3" xfId="2943"/>
    <cellStyle name="常规 2 3 5" xfId="1142"/>
    <cellStyle name="常规 2 3 5 2" xfId="2824"/>
    <cellStyle name="常规 2 3 6" xfId="2825"/>
    <cellStyle name="常规 2 3 7" xfId="2826"/>
    <cellStyle name="常规 2 4" xfId="1150"/>
    <cellStyle name="常规 2 4 2" xfId="1151"/>
    <cellStyle name="常规 2 4 2 2" xfId="1152"/>
    <cellStyle name="常规 2 4 2 2 2" xfId="1153"/>
    <cellStyle name="常规 2 4 2 3" xfId="1154"/>
    <cellStyle name="常规 2 4 2 4" xfId="2827"/>
    <cellStyle name="常规 2 4 3" xfId="1155"/>
    <cellStyle name="常规 2 4 3 2" xfId="1156"/>
    <cellStyle name="常规 2 4 4" xfId="1157"/>
    <cellStyle name="常规 2 4 5" xfId="2691"/>
    <cellStyle name="常规 2 5" xfId="1158"/>
    <cellStyle name="常规 2 5 2" xfId="1159"/>
    <cellStyle name="常规 2 5 2 2" xfId="1160"/>
    <cellStyle name="常规 2 5 2 3" xfId="2828"/>
    <cellStyle name="常规 2 5 3" xfId="1161"/>
    <cellStyle name="常规 2 5 3 2" xfId="1885"/>
    <cellStyle name="常规 2 5 4" xfId="1162"/>
    <cellStyle name="常规 2 6" xfId="1163"/>
    <cellStyle name="常规 2 6 2" xfId="1164"/>
    <cellStyle name="常规 2 6 2 2" xfId="1165"/>
    <cellStyle name="常规 2 6 3" xfId="1166"/>
    <cellStyle name="常规 2 6 4" xfId="2829"/>
    <cellStyle name="常规 2 7" xfId="1167"/>
    <cellStyle name="常规 2 7 2" xfId="1168"/>
    <cellStyle name="常规 2 7 2 2" xfId="1169"/>
    <cellStyle name="常规 2 7 3" xfId="1170"/>
    <cellStyle name="常规 2 7 4" xfId="2942"/>
    <cellStyle name="常规 2 8" xfId="1171"/>
    <cellStyle name="常规 2 8 2" xfId="1172"/>
    <cellStyle name="常规 2 9" xfId="1173"/>
    <cellStyle name="常规 2_10本级收" xfId="1174"/>
    <cellStyle name="常规 20" xfId="2692"/>
    <cellStyle name="常规 20 2" xfId="2830"/>
    <cellStyle name="常规 21" xfId="2693"/>
    <cellStyle name="常规 21 2" xfId="2831"/>
    <cellStyle name="常规 22" xfId="2694"/>
    <cellStyle name="常规 22 2" xfId="2832"/>
    <cellStyle name="常规 23" xfId="2695"/>
    <cellStyle name="常规 23 2" xfId="2833"/>
    <cellStyle name="常规 24" xfId="2696"/>
    <cellStyle name="常规 24 2" xfId="2834"/>
    <cellStyle name="常规 25" xfId="2697"/>
    <cellStyle name="常规 25 2" xfId="2835"/>
    <cellStyle name="常规 26" xfId="2698"/>
    <cellStyle name="常规 26 2" xfId="2836"/>
    <cellStyle name="常规 27" xfId="2699"/>
    <cellStyle name="常规 27 2" xfId="2837"/>
    <cellStyle name="常规 28" xfId="2700"/>
    <cellStyle name="常规 28 2" xfId="2838"/>
    <cellStyle name="常规 29" xfId="2701"/>
    <cellStyle name="常规 29 2" xfId="2839"/>
    <cellStyle name="常规 3" xfId="11"/>
    <cellStyle name="常规 3 10" xfId="1175"/>
    <cellStyle name="常规 3 10 2" xfId="1176"/>
    <cellStyle name="常规 3 11" xfId="1177"/>
    <cellStyle name="常规 3 11 2" xfId="1178"/>
    <cellStyle name="常规 3 12" xfId="1179"/>
    <cellStyle name="常规 3 2" xfId="12"/>
    <cellStyle name="常规 3 2 2" xfId="1181"/>
    <cellStyle name="常规 3 2 2 2" xfId="1182"/>
    <cellStyle name="常规 3 2 2 2 2" xfId="1183"/>
    <cellStyle name="常规 3 2 2 2 3" xfId="2840"/>
    <cellStyle name="常规 3 2 2 3" xfId="1184"/>
    <cellStyle name="常规 3 2 2 4" xfId="1185"/>
    <cellStyle name="常规 3 2 3" xfId="1186"/>
    <cellStyle name="常规 3 2 3 2" xfId="1187"/>
    <cellStyle name="常规 3 2 3 2 2" xfId="1188"/>
    <cellStyle name="常规 3 2 3 3" xfId="1189"/>
    <cellStyle name="常规 3 2 3 4" xfId="2841"/>
    <cellStyle name="常规 3 2 4" xfId="1190"/>
    <cellStyle name="常规 3 2 4 2" xfId="1191"/>
    <cellStyle name="常规 3 2 4 2 2" xfId="1192"/>
    <cellStyle name="常规 3 2 4 3" xfId="1193"/>
    <cellStyle name="常规 3 2 4 4" xfId="1194"/>
    <cellStyle name="常规 3 2 5" xfId="1195"/>
    <cellStyle name="常规 3 2 6" xfId="1180"/>
    <cellStyle name="常规 3 3" xfId="1196"/>
    <cellStyle name="常规 3 3 2" xfId="1197"/>
    <cellStyle name="常规 3 3 2 2" xfId="1198"/>
    <cellStyle name="常规 3 3 3" xfId="1199"/>
    <cellStyle name="常规 3 4" xfId="1200"/>
    <cellStyle name="常规 3 4 2" xfId="1201"/>
    <cellStyle name="常规 3 4 2 2" xfId="1202"/>
    <cellStyle name="常规 3 4 3" xfId="1203"/>
    <cellStyle name="常规 3 4 4" xfId="1204"/>
    <cellStyle name="常规 3 5" xfId="1205"/>
    <cellStyle name="常规 3 5 2" xfId="1206"/>
    <cellStyle name="常规 3 5 2 2" xfId="1207"/>
    <cellStyle name="常规 3 6" xfId="1208"/>
    <cellStyle name="常规 3 6 2" xfId="1209"/>
    <cellStyle name="常规 3 7" xfId="1210"/>
    <cellStyle name="常规 3 7 2" xfId="1211"/>
    <cellStyle name="常规 3 8" xfId="1212"/>
    <cellStyle name="常规 3 8 2" xfId="1213"/>
    <cellStyle name="常规 3 9" xfId="1214"/>
    <cellStyle name="常规 3 9 2" xfId="1215"/>
    <cellStyle name="常规 3_10本级收" xfId="1216"/>
    <cellStyle name="常规 30" xfId="2702"/>
    <cellStyle name="常规 30 2" xfId="2842"/>
    <cellStyle name="常规 31" xfId="2703"/>
    <cellStyle name="常规 31 2" xfId="2843"/>
    <cellStyle name="常规 32" xfId="2704"/>
    <cellStyle name="常规 32 2" xfId="2844"/>
    <cellStyle name="常规 33" xfId="2705"/>
    <cellStyle name="常规 33 2" xfId="2845"/>
    <cellStyle name="常规 34" xfId="2706"/>
    <cellStyle name="常规 34 2" xfId="2846"/>
    <cellStyle name="常规 35" xfId="2707"/>
    <cellStyle name="常规 35 2" xfId="2847"/>
    <cellStyle name="常规 36" xfId="2708"/>
    <cellStyle name="常规 36 2" xfId="2848"/>
    <cellStyle name="常规 37" xfId="2709"/>
    <cellStyle name="常规 37 2" xfId="2849"/>
    <cellStyle name="常规 38" xfId="2710"/>
    <cellStyle name="常规 38 2" xfId="2850"/>
    <cellStyle name="常规 39" xfId="2711"/>
    <cellStyle name="常规 39 2" xfId="2851"/>
    <cellStyle name="常规 4" xfId="13"/>
    <cellStyle name="常规 4 2" xfId="1217"/>
    <cellStyle name="常规 4 2 2" xfId="1218"/>
    <cellStyle name="常规 4 2 2 2" xfId="1219"/>
    <cellStyle name="常规 4 2 2 2 2" xfId="1220"/>
    <cellStyle name="常规 4 2 2 3" xfId="1221"/>
    <cellStyle name="常规 4 2 3" xfId="1222"/>
    <cellStyle name="常规 4 2 3 2" xfId="1223"/>
    <cellStyle name="常规 4 2 4" xfId="1224"/>
    <cellStyle name="常规 4 3" xfId="1225"/>
    <cellStyle name="常规 4 3 2" xfId="1226"/>
    <cellStyle name="常规 4 3 2 2" xfId="1227"/>
    <cellStyle name="常规 4 3 3" xfId="1228"/>
    <cellStyle name="常规 4 4" xfId="1229"/>
    <cellStyle name="常规 4 4 2" xfId="1230"/>
    <cellStyle name="常规 4 4 2 2" xfId="1231"/>
    <cellStyle name="常规 4 4 3" xfId="1232"/>
    <cellStyle name="常规 4 5" xfId="1233"/>
    <cellStyle name="常规 4 6" xfId="1927"/>
    <cellStyle name="常规 4 6 2" xfId="2946"/>
    <cellStyle name="常规 4_10本级收" xfId="1234"/>
    <cellStyle name="常规 40" xfId="2712"/>
    <cellStyle name="常规 40 2" xfId="2852"/>
    <cellStyle name="常规 41" xfId="2713"/>
    <cellStyle name="常规 41 2" xfId="2853"/>
    <cellStyle name="常规 42" xfId="2714"/>
    <cellStyle name="常规 42 2" xfId="2854"/>
    <cellStyle name="常规 43" xfId="2715"/>
    <cellStyle name="常规 43 2" xfId="2855"/>
    <cellStyle name="常规 44" xfId="2716"/>
    <cellStyle name="常规 44 2" xfId="2856"/>
    <cellStyle name="常规 45" xfId="2717"/>
    <cellStyle name="常规 45 2" xfId="2857"/>
    <cellStyle name="常规 46" xfId="2718"/>
    <cellStyle name="常规 46 2" xfId="2858"/>
    <cellStyle name="常规 47" xfId="2719"/>
    <cellStyle name="常规 47 2" xfId="2859"/>
    <cellStyle name="常规 48" xfId="2720"/>
    <cellStyle name="常规 48 2" xfId="2860"/>
    <cellStyle name="常规 49" xfId="2721"/>
    <cellStyle name="常规 49 2" xfId="2861"/>
    <cellStyle name="常规 5" xfId="14"/>
    <cellStyle name="常规 5 10" xfId="1236"/>
    <cellStyle name="常规 5 10 2" xfId="1237"/>
    <cellStyle name="常规 5 10 2 2" xfId="1238"/>
    <cellStyle name="常规 5 10 3" xfId="1239"/>
    <cellStyle name="常规 5 10 4" xfId="1240"/>
    <cellStyle name="常规 5 11" xfId="1241"/>
    <cellStyle name="常规 5 11 2" xfId="1242"/>
    <cellStyle name="常规 5 11 3" xfId="1243"/>
    <cellStyle name="常规 5 12" xfId="1244"/>
    <cellStyle name="常规 5 12 2" xfId="1245"/>
    <cellStyle name="常规 5 12 3" xfId="1246"/>
    <cellStyle name="常规 5 13" xfId="1247"/>
    <cellStyle name="常规 5 13 2" xfId="1248"/>
    <cellStyle name="常规 5 13 2 2" xfId="1249"/>
    <cellStyle name="常规 5 14" xfId="1250"/>
    <cellStyle name="常规 5 15" xfId="1235"/>
    <cellStyle name="常规 5 2" xfId="1251"/>
    <cellStyle name="常规 5 2 2" xfId="1252"/>
    <cellStyle name="常规 5 2 2 2" xfId="1253"/>
    <cellStyle name="常规 5 2 2 2 2" xfId="1254"/>
    <cellStyle name="常规 5 2 2 2 2 2" xfId="1255"/>
    <cellStyle name="常规 5 2 2 2 3" xfId="1256"/>
    <cellStyle name="常规 5 2 2 3" xfId="1257"/>
    <cellStyle name="常规 5 2 2 3 2" xfId="1258"/>
    <cellStyle name="常规 5 2 2 4" xfId="1259"/>
    <cellStyle name="常规 5 2 2 5" xfId="2722"/>
    <cellStyle name="常规 5 2 3" xfId="1260"/>
    <cellStyle name="常规 5 2 3 2" xfId="1261"/>
    <cellStyle name="常规 5 2 3 2 2" xfId="1262"/>
    <cellStyle name="常规 5 2 3 3" xfId="1263"/>
    <cellStyle name="常规 5 2 3 4" xfId="2862"/>
    <cellStyle name="常规 5 2 4" xfId="1264"/>
    <cellStyle name="常规 5 2 4 2" xfId="1265"/>
    <cellStyle name="常规 5 2 4 3" xfId="2863"/>
    <cellStyle name="常规 5 2 5" xfId="1266"/>
    <cellStyle name="常规 5 2 6" xfId="2669"/>
    <cellStyle name="常规 5 2_10本级收" xfId="1267"/>
    <cellStyle name="常规 5 3" xfId="1268"/>
    <cellStyle name="常规 5 3 2" xfId="1269"/>
    <cellStyle name="常规 5 3 2 2" xfId="1270"/>
    <cellStyle name="常规 5 3 2 3" xfId="2864"/>
    <cellStyle name="常规 5 3 3" xfId="1271"/>
    <cellStyle name="常规 5 3 4" xfId="1272"/>
    <cellStyle name="常规 5 4" xfId="1273"/>
    <cellStyle name="常规 5 4 2" xfId="1274"/>
    <cellStyle name="常规 5 4 2 2" xfId="1275"/>
    <cellStyle name="常规 5 4 3" xfId="1276"/>
    <cellStyle name="常规 5 4 4" xfId="1277"/>
    <cellStyle name="常规 5 5" xfId="1278"/>
    <cellStyle name="常规 5 5 2" xfId="1279"/>
    <cellStyle name="常规 5 5 2 2" xfId="1280"/>
    <cellStyle name="常规 5 5 3" xfId="1281"/>
    <cellStyle name="常规 5 5 4" xfId="1282"/>
    <cellStyle name="常规 5 6" xfId="1283"/>
    <cellStyle name="常规 5 6 2" xfId="1284"/>
    <cellStyle name="常规 5 6 2 2" xfId="1285"/>
    <cellStyle name="常规 5 6 3" xfId="1286"/>
    <cellStyle name="常规 5 6 4" xfId="1287"/>
    <cellStyle name="常规 5 7" xfId="1288"/>
    <cellStyle name="常规 5 7 2" xfId="1289"/>
    <cellStyle name="常规 5 7 2 2" xfId="1290"/>
    <cellStyle name="常规 5 7 3" xfId="1291"/>
    <cellStyle name="常规 5 7 4" xfId="1292"/>
    <cellStyle name="常规 5 8" xfId="1293"/>
    <cellStyle name="常规 5 8 2" xfId="1294"/>
    <cellStyle name="常规 5 8 2 2" xfId="1295"/>
    <cellStyle name="常规 5 8 3" xfId="1296"/>
    <cellStyle name="常规 5 8 4" xfId="1297"/>
    <cellStyle name="常规 5 9" xfId="1298"/>
    <cellStyle name="常规 5 9 2" xfId="1299"/>
    <cellStyle name="常规 5 9 2 2" xfId="1300"/>
    <cellStyle name="常规 5 9 3" xfId="1301"/>
    <cellStyle name="常规 5 9 4" xfId="1302"/>
    <cellStyle name="常规 5_10本级收" xfId="1303"/>
    <cellStyle name="常规 50" xfId="2723"/>
    <cellStyle name="常规 50 2" xfId="2865"/>
    <cellStyle name="常规 51" xfId="2724"/>
    <cellStyle name="常规 51 2" xfId="2866"/>
    <cellStyle name="常规 52" xfId="2725"/>
    <cellStyle name="常规 52 2" xfId="2867"/>
    <cellStyle name="常规 53" xfId="2726"/>
    <cellStyle name="常规 53 2" xfId="2868"/>
    <cellStyle name="常规 54" xfId="2727"/>
    <cellStyle name="常规 54 2" xfId="2869"/>
    <cellStyle name="常规 55" xfId="2728"/>
    <cellStyle name="常规 55 2" xfId="2870"/>
    <cellStyle name="常规 56" xfId="2729"/>
    <cellStyle name="常规 56 2" xfId="2871"/>
    <cellStyle name="常规 57" xfId="2730"/>
    <cellStyle name="常规 57 2" xfId="2872"/>
    <cellStyle name="常规 58" xfId="2731"/>
    <cellStyle name="常规 58 2" xfId="2873"/>
    <cellStyle name="常规 59" xfId="2732"/>
    <cellStyle name="常规 59 2" xfId="2874"/>
    <cellStyle name="常规 6" xfId="15"/>
    <cellStyle name="常规 6 2" xfId="1305"/>
    <cellStyle name="常规 6 2 2" xfId="1306"/>
    <cellStyle name="常规 6 2 2 2" xfId="1307"/>
    <cellStyle name="常规 6 2 3" xfId="1308"/>
    <cellStyle name="常规 6 2 4" xfId="2670"/>
    <cellStyle name="常规 6 3" xfId="1309"/>
    <cellStyle name="常规 6 3 2" xfId="1310"/>
    <cellStyle name="常规 6 4" xfId="1311"/>
    <cellStyle name="常规 6 4 2" xfId="2875"/>
    <cellStyle name="常规 6 5" xfId="1304"/>
    <cellStyle name="常规 6 5 2" xfId="2876"/>
    <cellStyle name="常规 6 6" xfId="2877"/>
    <cellStyle name="常规 60" xfId="2733"/>
    <cellStyle name="常规 60 2" xfId="2878"/>
    <cellStyle name="常规 61" xfId="2734"/>
    <cellStyle name="常规 61 2" xfId="2879"/>
    <cellStyle name="常规 62" xfId="2735"/>
    <cellStyle name="常规 62 2" xfId="2880"/>
    <cellStyle name="常规 63" xfId="2736"/>
    <cellStyle name="常规 63 2" xfId="2881"/>
    <cellStyle name="常规 64" xfId="2737"/>
    <cellStyle name="常规 64 2" xfId="2882"/>
    <cellStyle name="常规 65" xfId="2738"/>
    <cellStyle name="常规 65 2" xfId="2883"/>
    <cellStyle name="常规 66" xfId="2739"/>
    <cellStyle name="常规 66 2" xfId="2884"/>
    <cellStyle name="常规 67" xfId="2740"/>
    <cellStyle name="常规 67 2" xfId="2885"/>
    <cellStyle name="常规 68" xfId="2741"/>
    <cellStyle name="常规 68 2" xfId="2886"/>
    <cellStyle name="常规 69" xfId="2742"/>
    <cellStyle name="常规 69 2" xfId="2887"/>
    <cellStyle name="常规 7" xfId="1312"/>
    <cellStyle name="常规 7 2" xfId="1313"/>
    <cellStyle name="常规 7 2 2" xfId="1314"/>
    <cellStyle name="常规 7 2 3" xfId="2888"/>
    <cellStyle name="常规 7 3" xfId="1315"/>
    <cellStyle name="常规 7 4" xfId="2743"/>
    <cellStyle name="常规 70" xfId="2744"/>
    <cellStyle name="常规 70 2" xfId="2889"/>
    <cellStyle name="常规 71" xfId="2745"/>
    <cellStyle name="常规 71 2" xfId="2890"/>
    <cellStyle name="常规 72" xfId="2746"/>
    <cellStyle name="常规 72 2" xfId="2891"/>
    <cellStyle name="常规 73" xfId="2747"/>
    <cellStyle name="常规 73 2" xfId="2892"/>
    <cellStyle name="常规 74" xfId="2748"/>
    <cellStyle name="常规 74 2" xfId="2893"/>
    <cellStyle name="常规 75" xfId="2749"/>
    <cellStyle name="常规 75 2" xfId="2894"/>
    <cellStyle name="常规 76" xfId="2750"/>
    <cellStyle name="常规 76 2" xfId="2895"/>
    <cellStyle name="常规 77" xfId="2751"/>
    <cellStyle name="常规 77 2" xfId="2896"/>
    <cellStyle name="常规 78" xfId="2752"/>
    <cellStyle name="常规 78 2" xfId="2897"/>
    <cellStyle name="常规 79" xfId="2753"/>
    <cellStyle name="常规 79 2" xfId="2898"/>
    <cellStyle name="常规 8" xfId="1316"/>
    <cellStyle name="常规 8 2" xfId="1317"/>
    <cellStyle name="常规 8 2 2" xfId="1318"/>
    <cellStyle name="常规 8 2 3" xfId="2899"/>
    <cellStyle name="常规 8 3" xfId="1319"/>
    <cellStyle name="常规 8 4" xfId="2754"/>
    <cellStyle name="常规 80" xfId="2755"/>
    <cellStyle name="常规 80 2" xfId="2900"/>
    <cellStyle name="常规 81" xfId="2756"/>
    <cellStyle name="常规 81 2" xfId="2901"/>
    <cellStyle name="常规 82" xfId="2757"/>
    <cellStyle name="常规 82 2" xfId="2902"/>
    <cellStyle name="常规 83" xfId="2758"/>
    <cellStyle name="常规 83 2" xfId="2903"/>
    <cellStyle name="常规 84" xfId="2759"/>
    <cellStyle name="常规 84 2" xfId="2904"/>
    <cellStyle name="常规 85" xfId="2760"/>
    <cellStyle name="常规 85 2" xfId="2905"/>
    <cellStyle name="常规 86" xfId="2761"/>
    <cellStyle name="常规 86 2" xfId="2906"/>
    <cellStyle name="常规 87" xfId="2762"/>
    <cellStyle name="常规 87 2" xfId="2907"/>
    <cellStyle name="常规 88" xfId="2763"/>
    <cellStyle name="常规 88 2" xfId="2908"/>
    <cellStyle name="常规 89" xfId="2764"/>
    <cellStyle name="常规 89 2" xfId="2909"/>
    <cellStyle name="常规 9" xfId="1320"/>
    <cellStyle name="常规 9 2" xfId="1321"/>
    <cellStyle name="常规 9 2 2" xfId="1322"/>
    <cellStyle name="常规 9 2 3" xfId="2910"/>
    <cellStyle name="常规 9 3" xfId="1323"/>
    <cellStyle name="常规 9 4" xfId="2765"/>
    <cellStyle name="常规 90" xfId="2766"/>
    <cellStyle name="常规 90 2" xfId="2911"/>
    <cellStyle name="常规 91" xfId="2767"/>
    <cellStyle name="常规 91 2" xfId="2912"/>
    <cellStyle name="常规 92" xfId="2768"/>
    <cellStyle name="常规 92 2" xfId="2913"/>
    <cellStyle name="常规 93" xfId="2769"/>
    <cellStyle name="常规 93 2" xfId="2914"/>
    <cellStyle name="常规 94" xfId="2770"/>
    <cellStyle name="常规 94 2" xfId="2915"/>
    <cellStyle name="常规 95" xfId="2771"/>
    <cellStyle name="常规 95 2" xfId="2916"/>
    <cellStyle name="常规 96" xfId="2772"/>
    <cellStyle name="常规 96 2" xfId="2917"/>
    <cellStyle name="常规 97" xfId="2773"/>
    <cellStyle name="常规 97 2" xfId="2918"/>
    <cellStyle name="常规 98" xfId="2774"/>
    <cellStyle name="常规 98 2" xfId="2919"/>
    <cellStyle name="常规 99" xfId="2775"/>
    <cellStyle name="常规 99 2" xfId="2920"/>
    <cellStyle name="常规_2014年自治区本级社会保险基金预算表" xfId="2948"/>
    <cellStyle name="常规_2014年自治区本级社会保险基金预算表_19年社保基金预算（报预算陈哥20190104）" xfId="1324"/>
    <cellStyle name="常规_2018年人代会预算表格 （市本级）" xfId="1325"/>
    <cellStyle name="常规_2018年人代会预算表格（1.4增速6%）" xfId="1326"/>
    <cellStyle name="常规_2018年人代会预算表格（1.4增速6%）_19年社保基金预算（报预算陈哥20190104）" xfId="1327"/>
    <cellStyle name="常规_2018年人代会预算表格（1.4增速6%）_国库-2019年人代会预算表格-快报数本级支出科目已更新" xfId="2947"/>
    <cellStyle name="好 2" xfId="1328"/>
    <cellStyle name="好 2 2" xfId="1329"/>
    <cellStyle name="好 2 2 2" xfId="1330"/>
    <cellStyle name="好 2 2 2 2" xfId="2486"/>
    <cellStyle name="好 2 2 3" xfId="2485"/>
    <cellStyle name="好 2 3" xfId="1331"/>
    <cellStyle name="好 2 3 2" xfId="2095"/>
    <cellStyle name="好 2 4" xfId="1922"/>
    <cellStyle name="好 3" xfId="1332"/>
    <cellStyle name="好 3 2" xfId="1333"/>
    <cellStyle name="好 3 2 2" xfId="1334"/>
    <cellStyle name="好 3 3" xfId="1335"/>
    <cellStyle name="好 4" xfId="2921"/>
    <cellStyle name="好_(工交科12-16)2016年预算表格" xfId="1336"/>
    <cellStyle name="好_(工交科12-16)2016年预算表格 2" xfId="1337"/>
    <cellStyle name="好_(工交科12-16)2016年预算表格 2 2" xfId="1338"/>
    <cellStyle name="好_(工交科12-16)2016年预算表格 3" xfId="1339"/>
    <cellStyle name="好_10本级收" xfId="1340"/>
    <cellStyle name="好_10本级收 2" xfId="1341"/>
    <cellStyle name="好_10本级收 2 2" xfId="1342"/>
    <cellStyle name="好_10本级收 2 2 2" xfId="2488"/>
    <cellStyle name="好_10本级收 2 3" xfId="2487"/>
    <cellStyle name="好_10本级收 3" xfId="1343"/>
    <cellStyle name="好_10本级收 3 2" xfId="2489"/>
    <cellStyle name="好_10本级支" xfId="1344"/>
    <cellStyle name="好_10本级支 2" xfId="1345"/>
    <cellStyle name="好_10本级支 2 2" xfId="1346"/>
    <cellStyle name="好_10本级支 2 2 2" xfId="2491"/>
    <cellStyle name="好_10本级支 2 3" xfId="2490"/>
    <cellStyle name="好_10本级支 3" xfId="1347"/>
    <cellStyle name="好_10本级支 3 2" xfId="2493"/>
    <cellStyle name="好_10喀喇沁旗2015年预算" xfId="1348"/>
    <cellStyle name="好_10喀喇沁旗2015年预算 2" xfId="1349"/>
    <cellStyle name="好_10喀喇沁旗2015年预算 2 2" xfId="1350"/>
    <cellStyle name="好_10喀喇沁旗2015年预算 2 2 2" xfId="2495"/>
    <cellStyle name="好_10喀喇沁旗2015年预算 2 3" xfId="2494"/>
    <cellStyle name="好_10喀喇沁旗2015年预算 3" xfId="1351"/>
    <cellStyle name="好_10喀喇沁旗2015年预算 3 2" xfId="2496"/>
    <cellStyle name="好_10喀喇沁旗2015年预算_19年社保基金预算（报预算陈哥20190104）" xfId="1352"/>
    <cellStyle name="好_10喀喇沁旗2015年预算_19年社保基金预算（报预算陈哥20190104） 2" xfId="1353"/>
    <cellStyle name="好_10喀喇沁旗2015年预算_19年社保基金预算（报预算陈哥20190104） 2 2" xfId="1354"/>
    <cellStyle name="好_10喀喇沁旗2015年预算_19年社保基金预算（报预算陈哥20190104） 3" xfId="1355"/>
    <cellStyle name="好_11宁城2015年预算" xfId="1356"/>
    <cellStyle name="好_11宁城2015年预算 2" xfId="1357"/>
    <cellStyle name="好_11宁城2015年预算 2 2" xfId="1358"/>
    <cellStyle name="好_11宁城2015年预算 2 2 2" xfId="2481"/>
    <cellStyle name="好_11宁城2015年预算 2 3" xfId="2497"/>
    <cellStyle name="好_11宁城2015年预算 3" xfId="1359"/>
    <cellStyle name="好_11宁城2015年预算 3 2" xfId="2498"/>
    <cellStyle name="好_11宁城2015年预算_19年社保基金预算（报预算陈哥20190104）" xfId="1360"/>
    <cellStyle name="好_11宁城2015年预算_19年社保基金预算（报预算陈哥20190104） 2" xfId="1361"/>
    <cellStyle name="好_11宁城2015年预算_19年社保基金预算（报预算陈哥20190104） 2 2" xfId="1362"/>
    <cellStyle name="好_11宁城2015年预算_19年社保基金预算（报预算陈哥20190104） 3" xfId="1363"/>
    <cellStyle name="好_13市本级" xfId="1364"/>
    <cellStyle name="好_13市本级 2" xfId="1365"/>
    <cellStyle name="好_13市本级 2 2" xfId="1366"/>
    <cellStyle name="好_13市本级 2 2 2" xfId="2500"/>
    <cellStyle name="好_13市本级 2 3" xfId="2499"/>
    <cellStyle name="好_13市本级 3" xfId="1367"/>
    <cellStyle name="好_13市本级 3 2" xfId="2501"/>
    <cellStyle name="好_13市本级2015年预算" xfId="1368"/>
    <cellStyle name="好_13市本级2015年预算 2" xfId="1369"/>
    <cellStyle name="好_13市本级2015年预算 2 2" xfId="1370"/>
    <cellStyle name="好_13市本级2015年预算 2 2 2" xfId="2145"/>
    <cellStyle name="好_13市本级2015年预算 2 3" xfId="2502"/>
    <cellStyle name="好_13市本级2015年预算 3" xfId="1371"/>
    <cellStyle name="好_13市本级2015年预算 3 2" xfId="2503"/>
    <cellStyle name="好_13市本级2015年预算_19年社保基金预算（报预算陈哥20190104）" xfId="1372"/>
    <cellStyle name="好_13市本级2015年预算_19年社保基金预算（报预算陈哥20190104） 2" xfId="1373"/>
    <cellStyle name="好_13市本级2015年预算_19年社保基金预算（报预算陈哥20190104） 2 2" xfId="1374"/>
    <cellStyle name="好_13市本级2015年预算_19年社保基金预算（报预算陈哥20190104） 3" xfId="1375"/>
    <cellStyle name="好_13市本级2016年预算表格" xfId="1376"/>
    <cellStyle name="好_13市本级2016年预算表格 2" xfId="1377"/>
    <cellStyle name="好_13市本级2016年预算表格 2 2" xfId="1378"/>
    <cellStyle name="好_13市本级2016年预算表格 3" xfId="1379"/>
    <cellStyle name="好_17年转移支付(1.2)" xfId="1380"/>
    <cellStyle name="好_17年转移支付(1.2) 2" xfId="1381"/>
    <cellStyle name="好_17年转移支付(1.2) 2 2" xfId="1382"/>
    <cellStyle name="好_17年转移支付(1.2) 2 2 2" xfId="2505"/>
    <cellStyle name="好_17年转移支付(1.2) 2 3" xfId="2129"/>
    <cellStyle name="好_17年转移支付(1.2) 3" xfId="1383"/>
    <cellStyle name="好_17年转移支付(1.2) 3 2" xfId="2506"/>
    <cellStyle name="好_17年转移支付(1.2)_19年社保基金预算（报预算陈哥20190104）" xfId="1384"/>
    <cellStyle name="好_17年转移支付(1.2)_19年社保基金预算（报预算陈哥20190104） 2" xfId="1385"/>
    <cellStyle name="好_17年转移支付(1.2)_19年社保基金预算（报预算陈哥20190104） 2 2" xfId="1386"/>
    <cellStyle name="好_17年转移支付(1.2)_19年社保基金预算（报预算陈哥20190104） 3" xfId="1387"/>
    <cellStyle name="好_19年社保基金预算（报预算陈哥20190104）" xfId="1388"/>
    <cellStyle name="好_19年社保基金预算（报预算陈哥20190104） 2" xfId="1389"/>
    <cellStyle name="好_19年社保基金预算（报预算陈哥20190104） 2 2" xfId="1390"/>
    <cellStyle name="好_19年社保基金预算（报预算陈哥20190104） 3" xfId="1391"/>
    <cellStyle name="好_1全市收" xfId="1392"/>
    <cellStyle name="好_1全市收 2" xfId="1393"/>
    <cellStyle name="好_1全市收 2 2" xfId="1394"/>
    <cellStyle name="好_1全市收 2 2 2" xfId="2509"/>
    <cellStyle name="好_1全市收 2 3" xfId="2507"/>
    <cellStyle name="好_1全市收 3" xfId="1395"/>
    <cellStyle name="好_1全市收 3 2" xfId="2510"/>
    <cellStyle name="好_2015年年人大报告表格-社保" xfId="1396"/>
    <cellStyle name="好_2015年年人大报告表格-社保 2" xfId="1397"/>
    <cellStyle name="好_2015年年人大报告表格-社保 2 2" xfId="1398"/>
    <cellStyle name="好_2015年年人大报告表格-社保 2 2 2" xfId="2512"/>
    <cellStyle name="好_2015年年人大报告表格-社保 2 3" xfId="2511"/>
    <cellStyle name="好_2015年年人大报告表格-社保 3" xfId="1399"/>
    <cellStyle name="好_2015年年人大报告表格-社保 3 2" xfId="2508"/>
    <cellStyle name="好_2015年年人大报告表格-社保_19年社保基金预算（报预算陈哥20190104）" xfId="1400"/>
    <cellStyle name="好_2015年年人大报告表格-社保_19年社保基金预算（报预算陈哥20190104） 2" xfId="1401"/>
    <cellStyle name="好_2015年年人大报告表格-社保_19年社保基金预算（报预算陈哥20190104） 2 2" xfId="1402"/>
    <cellStyle name="好_2015年年人大报告表格-社保_19年社保基金预算（报预算陈哥20190104） 3" xfId="1403"/>
    <cellStyle name="好_2015年全年年人大报告表格 -" xfId="1404"/>
    <cellStyle name="好_2015年全年年人大报告表格 - 2" xfId="1405"/>
    <cellStyle name="好_2015年全年年人大报告表格 - 2 2" xfId="1406"/>
    <cellStyle name="好_2015年全年年人大报告表格 - 2 2 2" xfId="2514"/>
    <cellStyle name="好_2015年全年年人大报告表格 - 2 3" xfId="2513"/>
    <cellStyle name="好_2015年全年年人大报告表格 - 3" xfId="1407"/>
    <cellStyle name="好_2015年全年年人大报告表格 - 3 2" xfId="2515"/>
    <cellStyle name="好_2015年全年年人大报告表格 -_19年社保基金预算（报预算陈哥20190104）" xfId="1408"/>
    <cellStyle name="好_2015年全年年人大报告表格 -_19年社保基金预算（报预算陈哥20190104） 2" xfId="1409"/>
    <cellStyle name="好_2015年全年年人大报告表格 -_19年社保基金预算（报预算陈哥20190104） 2 2" xfId="1410"/>
    <cellStyle name="好_2015年全年年人大报告表格 -_19年社保基金预算（报预算陈哥20190104） 3" xfId="1411"/>
    <cellStyle name="好_2015年预算表格" xfId="1412"/>
    <cellStyle name="好_2015年预算表格 2" xfId="1413"/>
    <cellStyle name="好_2015年预算表格 2 2" xfId="1414"/>
    <cellStyle name="好_2015年预算表格 2 2 2" xfId="2418"/>
    <cellStyle name="好_2015年预算表格 2 3" xfId="2516"/>
    <cellStyle name="好_2015年预算表格 3" xfId="1415"/>
    <cellStyle name="好_2015年预算表格 3 2" xfId="2517"/>
    <cellStyle name="好_2015年预算表格_19年社保基金预算（报预算陈哥20190104）" xfId="1416"/>
    <cellStyle name="好_2015年预算表格_19年社保基金预算（报预算陈哥20190104） 2" xfId="1417"/>
    <cellStyle name="好_2015年预算表格_19年社保基金预算（报预算陈哥20190104） 2 2" xfId="1418"/>
    <cellStyle name="好_2015年预算表格_19年社保基金预算（报预算陈哥20190104） 3" xfId="1419"/>
    <cellStyle name="好_2016年人代会预算表格（2.13）" xfId="1420"/>
    <cellStyle name="好_2016年人代会预算表格（2.13） 2" xfId="1421"/>
    <cellStyle name="好_2016年人代会预算表格（2.13） 2 2" xfId="1422"/>
    <cellStyle name="好_2016年人代会预算表格（2.13） 2 2 2" xfId="2519"/>
    <cellStyle name="好_2016年人代会预算表格（2.13） 2 3" xfId="2518"/>
    <cellStyle name="好_2016年人代会预算表格（2.13） 3" xfId="1423"/>
    <cellStyle name="好_2016年人代会预算表格（2.13） 3 2" xfId="2432"/>
    <cellStyle name="好_2016年人代会预算表格（2.13）_19年社保基金预算（报预算陈哥20190104）" xfId="1424"/>
    <cellStyle name="好_2016年人代会预算表格（2.13）_19年社保基金预算（报预算陈哥20190104） 2" xfId="1425"/>
    <cellStyle name="好_2016年人代会预算表格（2.13）_19年社保基金预算（报预算陈哥20190104） 2 2" xfId="1426"/>
    <cellStyle name="好_2016年人代会预算表格（2.13）_19年社保基金预算（报预算陈哥20190104） 3" xfId="1427"/>
    <cellStyle name="好_2016年人代会预算表格（对下转移支付）" xfId="1428"/>
    <cellStyle name="好_2016年人代会预算表格（对下转移支付） 2" xfId="1429"/>
    <cellStyle name="好_2016年人代会预算表格（对下转移支付） 2 2" xfId="1430"/>
    <cellStyle name="好_2016年人代会预算表格（对下转移支付） 2 2 2" xfId="2520"/>
    <cellStyle name="好_2016年人代会预算表格（对下转移支付） 2 3" xfId="1930"/>
    <cellStyle name="好_2016年人代会预算表格（对下转移支付） 3" xfId="1431"/>
    <cellStyle name="好_2016年人代会预算表格（对下转移支付） 3 2" xfId="2521"/>
    <cellStyle name="好_2016年人代会预算表格（对下转移支付）_19年社保基金预算（报预算陈哥20190104）" xfId="1432"/>
    <cellStyle name="好_2016年人代会预算表格（对下转移支付）_19年社保基金预算（报预算陈哥20190104） 2" xfId="1433"/>
    <cellStyle name="好_2016年人代会预算表格（对下转移支付）_19年社保基金预算（报预算陈哥20190104） 2 2" xfId="1434"/>
    <cellStyle name="好_2016年人代会预算表格（对下转移支付）_19年社保基金预算（报预算陈哥20190104） 3" xfId="1435"/>
    <cellStyle name="好_2016年人代会预算表格（国库改）" xfId="1436"/>
    <cellStyle name="好_2016年人代会预算表格（国库改） 2" xfId="1437"/>
    <cellStyle name="好_2016年人代会预算表格（国库改） 2 2" xfId="1438"/>
    <cellStyle name="好_2016年人代会预算表格（国库改） 2 2 2" xfId="2526"/>
    <cellStyle name="好_2016年人代会预算表格（国库改） 2 3" xfId="2525"/>
    <cellStyle name="好_2016年人代会预算表格（国库改） 3" xfId="1439"/>
    <cellStyle name="好_2016年人代会预算表格（国库改） 3 2" xfId="2527"/>
    <cellStyle name="好_2016年人代会预算表格（国库改）_19年社保基金预算（报预算陈哥20190104）" xfId="1440"/>
    <cellStyle name="好_2016年人代会预算表格（国库改）_19年社保基金预算（报预算陈哥20190104） 2" xfId="1441"/>
    <cellStyle name="好_2016年人代会预算表格（国库改）_19年社保基金预算（报预算陈哥20190104） 2 2" xfId="1442"/>
    <cellStyle name="好_2016年人代会预算表格（国库改）_19年社保基金预算（报预算陈哥20190104） 3" xfId="1443"/>
    <cellStyle name="好_2017年人代会预算表格" xfId="1444"/>
    <cellStyle name="好_2017年人代会预算表格 2" xfId="1445"/>
    <cellStyle name="好_2017年人代会预算表格 2 2" xfId="1446"/>
    <cellStyle name="好_2017年人代会预算表格 2 2 2" xfId="2447"/>
    <cellStyle name="好_2017年人代会预算表格 2 3" xfId="2528"/>
    <cellStyle name="好_2017年人代会预算表格 3" xfId="1447"/>
    <cellStyle name="好_2017年人代会预算表格 3 2" xfId="2529"/>
    <cellStyle name="好_2017年人代会预算表格（2.1）" xfId="1448"/>
    <cellStyle name="好_2017年人代会预算表格（2.1） 2" xfId="1449"/>
    <cellStyle name="好_2017年人代会预算表格（2.1） 2 2" xfId="1450"/>
    <cellStyle name="好_2017年人代会预算表格（2.1） 2 2 2" xfId="2530"/>
    <cellStyle name="好_2017年人代会预算表格（2.1） 2 3" xfId="2348"/>
    <cellStyle name="好_2017年人代会预算表格（2.1） 3" xfId="1451"/>
    <cellStyle name="好_2017年人代会预算表格（2.1） 3 2" xfId="2531"/>
    <cellStyle name="好_2017年人代会预算表格（2.1）_19年社保基金预算（报预算陈哥20190104）" xfId="1452"/>
    <cellStyle name="好_2017年人代会预算表格（2.1）_19年社保基金预算（报预算陈哥20190104） 2" xfId="1453"/>
    <cellStyle name="好_2017年人代会预算表格（2.1）_19年社保基金预算（报预算陈哥20190104） 2 2" xfId="1454"/>
    <cellStyle name="好_2017年人代会预算表格（2.1）_19年社保基金预算（报预算陈哥20190104） 3" xfId="1455"/>
    <cellStyle name="好_2017年人代会预算表格（2.23国库）" xfId="1456"/>
    <cellStyle name="好_2017年人代会预算表格（2.23国库） 2" xfId="1457"/>
    <cellStyle name="好_2017年人代会预算表格（2.23国库） 2 2" xfId="1458"/>
    <cellStyle name="好_2017年人代会预算表格（2.23国库） 2 2 2" xfId="2533"/>
    <cellStyle name="好_2017年人代会预算表格（2.23国库） 2 3" xfId="2532"/>
    <cellStyle name="好_2017年人代会预算表格（2.23国库） 3" xfId="1459"/>
    <cellStyle name="好_2017年人代会预算表格（2.23国库） 3 2" xfId="2535"/>
    <cellStyle name="好_2017年人代会预算表格（2.23国库）_19年社保基金预算（报预算陈哥20190104）" xfId="1460"/>
    <cellStyle name="好_2017年人代会预算表格（2.23国库）_19年社保基金预算（报预算陈哥20190104） 2" xfId="1461"/>
    <cellStyle name="好_2017年人代会预算表格（2.23国库）_19年社保基金预算（报预算陈哥20190104） 2 2" xfId="1462"/>
    <cellStyle name="好_2017年人代会预算表格（2.23国库）_19年社保基金预算（报预算陈哥20190104） 3" xfId="1463"/>
    <cellStyle name="好_2017年人代会预算表格（2.3）" xfId="1464"/>
    <cellStyle name="好_2017年人代会预算表格（2.3） 2" xfId="1465"/>
    <cellStyle name="好_2017年人代会预算表格（2.3） 2 2" xfId="1466"/>
    <cellStyle name="好_2017年人代会预算表格（2.3） 2 2 2" xfId="2537"/>
    <cellStyle name="好_2017年人代会预算表格（2.3） 2 3" xfId="2536"/>
    <cellStyle name="好_2017年人代会预算表格（2.3） 3" xfId="1467"/>
    <cellStyle name="好_2017年人代会预算表格（2.3） 3 2" xfId="2538"/>
    <cellStyle name="好_2017年人代会预算表格（2.3）_19年社保基金预算（报预算陈哥20190104）" xfId="1468"/>
    <cellStyle name="好_2017年人代会预算表格（2.3）_19年社保基金预算（报预算陈哥20190104） 2" xfId="1469"/>
    <cellStyle name="好_2017年人代会预算表格（2.3）_19年社保基金预算（报预算陈哥20190104） 2 2" xfId="1470"/>
    <cellStyle name="好_2017年人代会预算表格（2.3）_19年社保基金预算（报预算陈哥20190104） 3" xfId="1471"/>
    <cellStyle name="好_2017年人代会预算表格（2.71）" xfId="1472"/>
    <cellStyle name="好_2017年人代会预算表格（2.71） 2" xfId="1473"/>
    <cellStyle name="好_2017年人代会预算表格（2.71） 2 2" xfId="1474"/>
    <cellStyle name="好_2017年人代会预算表格（2.71） 2 2 2" xfId="2301"/>
    <cellStyle name="好_2017年人代会预算表格（2.71） 2 3" xfId="2539"/>
    <cellStyle name="好_2017年人代会预算表格（2.71） 3" xfId="1475"/>
    <cellStyle name="好_2017年人代会预算表格（2.71） 3 2" xfId="2540"/>
    <cellStyle name="好_2017年人代会预算表格（2.71）_19年社保基金预算（报预算陈哥20190104）" xfId="1476"/>
    <cellStyle name="好_2017年人代会预算表格（2.71）_19年社保基金预算（报预算陈哥20190104） 2" xfId="1477"/>
    <cellStyle name="好_2017年人代会预算表格（2.71）_19年社保基金预算（报预算陈哥20190104） 2 2" xfId="1478"/>
    <cellStyle name="好_2017年人代会预算表格（2.71）_19年社保基金预算（报预算陈哥20190104） 3" xfId="1479"/>
    <cellStyle name="好_2017年人代会预算表格_19年社保基金预算（报预算陈哥20190104）" xfId="1480"/>
    <cellStyle name="好_2017年人代会预算表格_19年社保基金预算（报预算陈哥20190104） 2" xfId="1481"/>
    <cellStyle name="好_2017年人代会预算表格_19年社保基金预算（报预算陈哥20190104） 2 2" xfId="1482"/>
    <cellStyle name="好_2017年人代会预算表格_19年社保基金预算（报预算陈哥20190104） 3" xfId="1483"/>
    <cellStyle name="好_2018年人大决算表格（6.26终稿）" xfId="1484"/>
    <cellStyle name="好_2018年人大决算表格（6.26终稿） 2" xfId="1485"/>
    <cellStyle name="好_2018年人大决算表格（6.26终稿） 2 2" xfId="1486"/>
    <cellStyle name="好_2018年人大决算表格（6.26终稿） 2 2 2" xfId="2542"/>
    <cellStyle name="好_2018年人大决算表格（6.26终稿） 2 3" xfId="2541"/>
    <cellStyle name="好_2018年人大决算表格（6.26终稿） 3" xfId="1487"/>
    <cellStyle name="好_2018年人大决算表格（6.26终稿） 3 2" xfId="2543"/>
    <cellStyle name="好_2018年人代会预算表格 （报人大初稿）2" xfId="1488"/>
    <cellStyle name="好_2018年人代会预算表格 （报人大初稿）2 2" xfId="1489"/>
    <cellStyle name="好_2018年人代会预算表格 （报人大初稿）2 2 2" xfId="1490"/>
    <cellStyle name="好_2018年人代会预算表格 （报人大初稿）2 2 2 2" xfId="2545"/>
    <cellStyle name="好_2018年人代会预算表格 （报人大初稿）2 2 3" xfId="2544"/>
    <cellStyle name="好_2018年人代会预算表格 （报人大初稿）2 3" xfId="1491"/>
    <cellStyle name="好_2018年人代会预算表格 （报人大初稿）2 3 2" xfId="1944"/>
    <cellStyle name="好_2018年人代会预算表格 （报人大初稿）2_19年社保基金预算（报预算陈哥20190104）" xfId="1492"/>
    <cellStyle name="好_2018年人代会预算表格 （报人大初稿）2_19年社保基金预算（报预算陈哥20190104） 2" xfId="1493"/>
    <cellStyle name="好_2018年人代会预算表格 （报人大初稿）2_19年社保基金预算（报预算陈哥20190104） 2 2" xfId="1494"/>
    <cellStyle name="好_2018年人代会预算表格 （报人大初稿）2_19年社保基金预算（报预算陈哥20190104） 3" xfId="1495"/>
    <cellStyle name="好_2018年人代会预算表格 （报人大初稿1）" xfId="1496"/>
    <cellStyle name="好_2018年人代会预算表格 （报人大初稿1） 2" xfId="1497"/>
    <cellStyle name="好_2018年人代会预算表格 （报人大初稿1） 2 2" xfId="1498"/>
    <cellStyle name="好_2018年人代会预算表格 （报人大初稿1） 2 2 2" xfId="2547"/>
    <cellStyle name="好_2018年人代会预算表格 （报人大初稿1） 2 3" xfId="2546"/>
    <cellStyle name="好_2018年人代会预算表格 （报人大初稿1） 3" xfId="1499"/>
    <cellStyle name="好_2018年人代会预算表格 （报人大初稿1） 3 2" xfId="2441"/>
    <cellStyle name="好_2018年人代会预算表格 （报人大初稿1）_19年社保基金预算（报预算陈哥20190104）" xfId="1500"/>
    <cellStyle name="好_2018年人代会预算表格 （报人大初稿1）_19年社保基金预算（报预算陈哥20190104） 2" xfId="1501"/>
    <cellStyle name="好_2018年人代会预算表格 （报人大初稿1）_19年社保基金预算（报预算陈哥20190104） 2 2" xfId="1502"/>
    <cellStyle name="好_2018年人代会预算表格 （报人大初稿1）_19年社保基金预算（报预算陈哥20190104） 3" xfId="1503"/>
    <cellStyle name="好_2018年人代会预算表格（1.2）" xfId="1504"/>
    <cellStyle name="好_2018年人代会预算表格（1.2） 2" xfId="1505"/>
    <cellStyle name="好_2018年人代会预算表格（1.2） 2 2" xfId="1506"/>
    <cellStyle name="好_2018年人代会预算表格（1.2） 2 2 2" xfId="2048"/>
    <cellStyle name="好_2018年人代会预算表格（1.2） 2 3" xfId="2050"/>
    <cellStyle name="好_2018年人代会预算表格（1.2） 3" xfId="1507"/>
    <cellStyle name="好_2018年人代会预算表格（1.2） 3 2" xfId="2054"/>
    <cellStyle name="好_2018年人代会预算表格（1.2）_19年社保基金预算（报预算陈哥20190104）" xfId="1508"/>
    <cellStyle name="好_2018年人代会预算表格（1.2）_19年社保基金预算（报预算陈哥20190104） 2" xfId="1509"/>
    <cellStyle name="好_2018年人代会预算表格（1.2）_19年社保基金预算（报预算陈哥20190104） 2 2" xfId="1510"/>
    <cellStyle name="好_2018年人代会预算表格（1.2）_19年社保基金预算（报预算陈哥20190104） 3" xfId="1511"/>
    <cellStyle name="好_2020年人代会预算表格" xfId="1512"/>
    <cellStyle name="好_2020年人代会预算表格 2" xfId="1513"/>
    <cellStyle name="好_2020年人代会预算表格 2 2" xfId="1514"/>
    <cellStyle name="好_2020年人代会预算表格 2 2 2" xfId="2550"/>
    <cellStyle name="好_2020年人代会预算表格 2 3" xfId="2549"/>
    <cellStyle name="好_2020年人代会预算表格 3" xfId="1515"/>
    <cellStyle name="好_2020年人代会预算表格 3 2" xfId="2551"/>
    <cellStyle name="好_2020年人代会预算表格（1.10对下转移支付陈慧敏）" xfId="1516"/>
    <cellStyle name="好_2020年人代会预算表格（1.10对下转移支付陈慧敏） 2" xfId="1517"/>
    <cellStyle name="好_2020年人代会预算表格（1.10对下转移支付陈慧敏） 2 2" xfId="1518"/>
    <cellStyle name="好_2020年人代会预算表格（1.10对下转移支付陈慧敏） 2 2 2" xfId="2553"/>
    <cellStyle name="好_2020年人代会预算表格（1.10对下转移支付陈慧敏） 2 3" xfId="2552"/>
    <cellStyle name="好_2020年人代会预算表格（1.10对下转移支付陈慧敏） 3" xfId="1519"/>
    <cellStyle name="好_2020年人代会预算表格（1.10对下转移支付陈慧敏） 3 2" xfId="2554"/>
    <cellStyle name="好_2020年人代会预算表格（3.5修改-国库执行部分）" xfId="1520"/>
    <cellStyle name="好_2020年人代会预算表格（3.5修改-国库执行部分） 2" xfId="1521"/>
    <cellStyle name="好_2020年人代会预算表格（3.5修改-国库执行部分） 2 2" xfId="1522"/>
    <cellStyle name="好_2020年人代会预算表格（3.5修改-国库执行部分） 2 2 2" xfId="2473"/>
    <cellStyle name="好_2020年人代会预算表格（3.5修改-国库执行部分） 2 3" xfId="2484"/>
    <cellStyle name="好_2020年人代会预算表格（3.5修改-国库执行部分） 3" xfId="1523"/>
    <cellStyle name="好_2020年人代会预算表格（3.5修改-国库执行部分） 3 2" xfId="2555"/>
    <cellStyle name="好_2020年人代会预算表格（债务科）(1)" xfId="1524"/>
    <cellStyle name="好_2020年人代会预算表格（债务科）(1) 2" xfId="1525"/>
    <cellStyle name="好_2020年人代会预算表格（债务科）(1) 2 2" xfId="1526"/>
    <cellStyle name="好_2020年人代会预算表格（债务科）(1) 2 2 2" xfId="2557"/>
    <cellStyle name="好_2020年人代会预算表格（债务科）(1) 2 3" xfId="2556"/>
    <cellStyle name="好_2020年人代会预算表格（债务科）(1) 3" xfId="1527"/>
    <cellStyle name="好_2020年人代会预算表格（债务科）(1) 3 2" xfId="2558"/>
    <cellStyle name="好_2020年人代会预算表格（执行数）" xfId="1528"/>
    <cellStyle name="好_2020年人代会预算表格（执行数） 2" xfId="1529"/>
    <cellStyle name="好_2020年人代会预算表格（执行数） 2 2" xfId="1530"/>
    <cellStyle name="好_2020年人代会预算表格（执行数） 2 2 2" xfId="2073"/>
    <cellStyle name="好_2020年人代会预算表格（执行数） 2 3" xfId="2559"/>
    <cellStyle name="好_2020年人代会预算表格（执行数） 3" xfId="1531"/>
    <cellStyle name="好_2020年人代会预算表格（执行数） 3 2" xfId="2560"/>
    <cellStyle name="好_2松山区" xfId="1532"/>
    <cellStyle name="好_2松山区 2" xfId="1533"/>
    <cellStyle name="好_2松山区 2 2" xfId="1534"/>
    <cellStyle name="好_2松山区 3" xfId="1535"/>
    <cellStyle name="好_2松山区2015年预算" xfId="1536"/>
    <cellStyle name="好_2松山区2015年预算 2" xfId="1537"/>
    <cellStyle name="好_2松山区2015年预算 2 2" xfId="1538"/>
    <cellStyle name="好_2松山区2015年预算 2 2 2" xfId="1977"/>
    <cellStyle name="好_2松山区2015年预算 2 3" xfId="1975"/>
    <cellStyle name="好_2松山区2015年预算 3" xfId="1539"/>
    <cellStyle name="好_2松山区2015年预算 3 2" xfId="1979"/>
    <cellStyle name="好_2松山区2015年预算_19年社保基金预算（报预算陈哥20190104）" xfId="1540"/>
    <cellStyle name="好_2松山区2015年预算_19年社保基金预算（报预算陈哥20190104） 2" xfId="1541"/>
    <cellStyle name="好_2松山区2015年预算_19年社保基金预算（报预算陈哥20190104） 2 2" xfId="1542"/>
    <cellStyle name="好_2松山区2015年预算_19年社保基金预算（报预算陈哥20190104） 3" xfId="1543"/>
    <cellStyle name="好_4阿旗2015年预算" xfId="1544"/>
    <cellStyle name="好_4阿旗2015年预算 2" xfId="1545"/>
    <cellStyle name="好_4阿旗2015年预算 2 2" xfId="1546"/>
    <cellStyle name="好_4阿旗2015年预算 2 2 2" xfId="2564"/>
    <cellStyle name="好_4阿旗2015年预算 2 3" xfId="2563"/>
    <cellStyle name="好_4阿旗2015年预算 3" xfId="1547"/>
    <cellStyle name="好_4阿旗2015年预算 3 2" xfId="2565"/>
    <cellStyle name="好_4阿旗2015年预算_19年社保基金预算（报预算陈哥20190104）" xfId="1548"/>
    <cellStyle name="好_4阿旗2015年预算_19年社保基金预算（报预算陈哥20190104） 2" xfId="1549"/>
    <cellStyle name="好_4阿旗2015年预算_19年社保基金预算（报预算陈哥20190104） 2 2" xfId="1550"/>
    <cellStyle name="好_4阿旗2015年预算_19年社保基金预算（报预算陈哥20190104） 3" xfId="1551"/>
    <cellStyle name="好_6右旗2015年预算表" xfId="1552"/>
    <cellStyle name="好_6右旗2015年预算表 2" xfId="1553"/>
    <cellStyle name="好_6右旗2015年预算表 2 2" xfId="1554"/>
    <cellStyle name="好_6右旗2015年预算表 2 2 2" xfId="2567"/>
    <cellStyle name="好_6右旗2015年预算表 2 3" xfId="2566"/>
    <cellStyle name="好_6右旗2015年预算表 3" xfId="1555"/>
    <cellStyle name="好_6右旗2015年预算表 3 2" xfId="2568"/>
    <cellStyle name="好_6右旗2015年预算表_19年社保基金预算（报预算陈哥20190104）" xfId="1556"/>
    <cellStyle name="好_6右旗2015年预算表_19年社保基金预算（报预算陈哥20190104） 2" xfId="1557"/>
    <cellStyle name="好_6右旗2015年预算表_19年社保基金预算（报预算陈哥20190104） 2 2" xfId="1558"/>
    <cellStyle name="好_6右旗2015年预算表_19年社保基金预算（报预算陈哥20190104） 3" xfId="1559"/>
    <cellStyle name="好_7林西县2015年预算" xfId="1560"/>
    <cellStyle name="好_7林西县2015年预算 2" xfId="1561"/>
    <cellStyle name="好_7林西县2015年预算 2 2" xfId="1562"/>
    <cellStyle name="好_7林西县2015年预算 2 2 2" xfId="2571"/>
    <cellStyle name="好_7林西县2015年预算 2 3" xfId="2570"/>
    <cellStyle name="好_7林西县2015年预算 3" xfId="1563"/>
    <cellStyle name="好_7林西县2015年预算 3 2" xfId="2572"/>
    <cellStyle name="好_7林西县2015年预算_19年社保基金预算（报预算陈哥20190104）" xfId="1564"/>
    <cellStyle name="好_7林西县2015年预算_19年社保基金预算（报预算陈哥20190104） 2" xfId="1565"/>
    <cellStyle name="好_7林西县2015年预算_19年社保基金预算（报预算陈哥20190104） 2 2" xfId="1566"/>
    <cellStyle name="好_7林西县2015年预算_19年社保基金预算（报预算陈哥20190104） 3" xfId="1567"/>
    <cellStyle name="好_8克旗2015年预算" xfId="1568"/>
    <cellStyle name="好_8克旗2015年预算 2" xfId="1569"/>
    <cellStyle name="好_8克旗2015年预算 2 2" xfId="1570"/>
    <cellStyle name="好_8克旗2015年预算 2 2 2" xfId="2355"/>
    <cellStyle name="好_8克旗2015年预算 2 3" xfId="2573"/>
    <cellStyle name="好_8克旗2015年预算 3" xfId="1571"/>
    <cellStyle name="好_8克旗2015年预算 3 2" xfId="2574"/>
    <cellStyle name="好_8克旗2015年预算_19年社保基金预算（报预算陈哥20190104）" xfId="1572"/>
    <cellStyle name="好_8克旗2015年预算_19年社保基金预算（报预算陈哥20190104） 2" xfId="1573"/>
    <cellStyle name="好_8克旗2015年预算_19年社保基金预算（报预算陈哥20190104） 2 2" xfId="1574"/>
    <cellStyle name="好_8克旗2015年预算_19年社保基金预算（报预算陈哥20190104） 3" xfId="1575"/>
    <cellStyle name="好_9翁牛特旗2014年地方财政收入统计表" xfId="1576"/>
    <cellStyle name="好_9翁牛特旗2014年地方财政收入统计表 2" xfId="1577"/>
    <cellStyle name="好_9翁牛特旗2014年地方财政收入统计表 2 2" xfId="1578"/>
    <cellStyle name="好_9翁牛特旗2014年地方财政收入统计表 2 2 2" xfId="1579"/>
    <cellStyle name="好_9翁牛特旗2014年地方财政收入统计表 2 3" xfId="1580"/>
    <cellStyle name="好_9翁牛特旗2014年地方财政收入统计表 3" xfId="1581"/>
    <cellStyle name="好_9翁牛特旗2014年地方财政收入统计表 3 2" xfId="1582"/>
    <cellStyle name="好_9翁牛特旗2014年地方财政收入统计表 4" xfId="1583"/>
    <cellStyle name="好_分乡镇" xfId="2776"/>
    <cellStyle name="好_分乡镇 2" xfId="2922"/>
    <cellStyle name="好_国库-2019年人代会预算表格-快报数本级支出科目已更新" xfId="1584"/>
    <cellStyle name="好_国库-2019年人代会预算表格-快报数本级支出科目已更新 2" xfId="1585"/>
    <cellStyle name="好_国库-2019年人代会预算表格-快报数本级支出科目已更新 2 2" xfId="1586"/>
    <cellStyle name="好_国库-2019年人代会预算表格-快报数本级支出科目已更新 2 2 2" xfId="2579"/>
    <cellStyle name="好_国库-2019年人代会预算表格-快报数本级支出科目已更新 2 3" xfId="2492"/>
    <cellStyle name="好_国库-2019年人代会预算表格-快报数本级支出科目已更新 3" xfId="1587"/>
    <cellStyle name="好_国库-2019年人代会预算表格-快报数本级支出科目已更新 3 2" xfId="2580"/>
    <cellStyle name="好_国有资本经营预算" xfId="1588"/>
    <cellStyle name="好_国有资本经营预算 2" xfId="1589"/>
    <cellStyle name="好_国有资本经营预算 2 2" xfId="1590"/>
    <cellStyle name="好_国有资本经营预算 2 2 2" xfId="2582"/>
    <cellStyle name="好_国有资本经营预算 2 3" xfId="2581"/>
    <cellStyle name="好_国有资本经营预算 3" xfId="1591"/>
    <cellStyle name="好_国有资本经营预算 3 2" xfId="2583"/>
    <cellStyle name="好_国有资本经营预算_19年社保基金预算（报预算陈哥20190104）" xfId="1592"/>
    <cellStyle name="好_国有资本经营预算_19年社保基金预算（报预算陈哥20190104） 2" xfId="1593"/>
    <cellStyle name="好_国有资本经营预算_19年社保基金预算（报预算陈哥20190104） 2 2" xfId="1594"/>
    <cellStyle name="好_国有资本经营预算_19年社保基金预算（报预算陈哥20190104） 3" xfId="1595"/>
    <cellStyle name="好_全市2014年地方财政预算表（打印）" xfId="1596"/>
    <cellStyle name="好_全市2014年地方财政预算表（打印） 2" xfId="1597"/>
    <cellStyle name="好_全市2014年地方财政预算表（打印） 2 2" xfId="1598"/>
    <cellStyle name="好_全市2014年地方财政预算表（打印） 2 2 2" xfId="2483"/>
    <cellStyle name="好_全市2014年地方财政预算表（打印） 2 3" xfId="2584"/>
    <cellStyle name="好_全市2014年地方财政预算表（打印） 3" xfId="1599"/>
    <cellStyle name="好_全市2014年地方财政预算表（打印） 3 2" xfId="2585"/>
    <cellStyle name="好_全市2014年地方财政预算表（打印）_19年社保基金预算（报预算陈哥20190104）" xfId="1600"/>
    <cellStyle name="好_全市2014年地方财政预算表（打印）_19年社保基金预算（报预算陈哥20190104） 2" xfId="1601"/>
    <cellStyle name="好_全市2014年地方财政预算表（打印）_19年社保基金预算（报预算陈哥20190104） 2 2" xfId="1602"/>
    <cellStyle name="好_全市2014年地方财政预算表（打印）_19年社保基金预算（报预算陈哥20190104） 3" xfId="1603"/>
    <cellStyle name="好_全市一般、基金表" xfId="1604"/>
    <cellStyle name="好_全市一般、基金表 2" xfId="1605"/>
    <cellStyle name="好_全市一般、基金表 2 2" xfId="1606"/>
    <cellStyle name="好_全市一般、基金表 2 2 2" xfId="2587"/>
    <cellStyle name="好_全市一般、基金表 2 3" xfId="2586"/>
    <cellStyle name="好_全市一般、基金表 3" xfId="1607"/>
    <cellStyle name="好_全市一般、基金表 3 2" xfId="2353"/>
    <cellStyle name="好_全市一般、基金表_19年社保基金预算（报预算陈哥20190104）" xfId="1608"/>
    <cellStyle name="好_全市一般、基金表_19年社保基金预算（报预算陈哥20190104） 2" xfId="1609"/>
    <cellStyle name="好_全市一般、基金表_19年社保基金预算（报预算陈哥20190104） 2 2" xfId="1610"/>
    <cellStyle name="好_全市一般、基金表_19年社保基金预算（报预算陈哥20190104） 3" xfId="1611"/>
    <cellStyle name="好_人大表格（经济分类）" xfId="1612"/>
    <cellStyle name="好_人大表格（经济分类） 2" xfId="1613"/>
    <cellStyle name="好_人大表格（经济分类） 2 2" xfId="1614"/>
    <cellStyle name="好_人大表格（经济分类） 2 2 2" xfId="2480"/>
    <cellStyle name="好_人大表格（经济分类） 2 3" xfId="2588"/>
    <cellStyle name="好_人大表格（经济分类） 3" xfId="1615"/>
    <cellStyle name="好_人大表格（经济分类） 3 2" xfId="2589"/>
    <cellStyle name="好_人大表格（经济分类）_19年社保基金预算（报预算陈哥20190104）" xfId="1616"/>
    <cellStyle name="好_人大表格（经济分类）_19年社保基金预算（报预算陈哥20190104） 2" xfId="1617"/>
    <cellStyle name="好_人大表格（经济分类）_19年社保基金预算（报预算陈哥20190104） 2 2" xfId="1618"/>
    <cellStyle name="好_人大表格（经济分类）_19年社保基金预算（报预算陈哥20190104） 3" xfId="1619"/>
    <cellStyle name="好_市本级2020年地方财政预算表（1.11) " xfId="1620"/>
    <cellStyle name="好_市本级2020年地方财政预算表（1.11)  2" xfId="1621"/>
    <cellStyle name="好_市本级2020年地方财政预算表（1.11)  2 2" xfId="1622"/>
    <cellStyle name="好_市本级2020年地方财政预算表（1.11)  2 2 2" xfId="2591"/>
    <cellStyle name="好_市本级2020年地方财政预算表（1.11)  2 3" xfId="2590"/>
    <cellStyle name="好_市本级2020年地方财政预算表（1.11)  3" xfId="1623"/>
    <cellStyle name="好_市本级2020年地方财政预算表（1.11)  3 2" xfId="2390"/>
    <cellStyle name="好_政府预算经济分类（2018给陈哥12.23）" xfId="1624"/>
    <cellStyle name="好_政府预算经济分类（2018给陈哥12.23） 2" xfId="1625"/>
    <cellStyle name="好_政府预算经济分类（2018给陈哥12.23） 2 2" xfId="1626"/>
    <cellStyle name="好_政府预算经济分类（2018给陈哥12.23） 2 2 2" xfId="2593"/>
    <cellStyle name="好_政府预算经济分类（2018给陈哥12.23） 2 3" xfId="2592"/>
    <cellStyle name="好_政府预算经济分类（2018给陈哥12.23） 3" xfId="1627"/>
    <cellStyle name="好_政府预算经济分类（2018给陈哥12.23） 3 2" xfId="2594"/>
    <cellStyle name="好_政府预算经济分类（2018给陈哥12.23）_19年社保基金预算（报预算陈哥20190104）" xfId="1628"/>
    <cellStyle name="好_政府预算经济分类（2018给陈哥12.23）_19年社保基金预算（报预算陈哥20190104） 2" xfId="1629"/>
    <cellStyle name="好_政府预算经济分类（2018给陈哥12.23）_19年社保基金预算（报预算陈哥20190104） 2 2" xfId="1630"/>
    <cellStyle name="好_政府预算经济分类（2018给陈哥12.23）_19年社保基金预算（报预算陈哥20190104） 3" xfId="1631"/>
    <cellStyle name="汇总 2" xfId="1632"/>
    <cellStyle name="汇总 2 2" xfId="1633"/>
    <cellStyle name="汇总 2 2 2" xfId="1634"/>
    <cellStyle name="汇总 2 2 2 2" xfId="1635"/>
    <cellStyle name="汇总 2 2 2 2 2" xfId="2596"/>
    <cellStyle name="汇总 2 2 2 3" xfId="2595"/>
    <cellStyle name="汇总 2 2 3" xfId="1636"/>
    <cellStyle name="汇总 2 2 3 2" xfId="2172"/>
    <cellStyle name="汇总 2 2 4" xfId="2576"/>
    <cellStyle name="汇总 2 3" xfId="1637"/>
    <cellStyle name="汇总 2 3 2" xfId="1638"/>
    <cellStyle name="汇总 2 3 2 2" xfId="2598"/>
    <cellStyle name="汇总 2 3 3" xfId="2597"/>
    <cellStyle name="汇总 2 4" xfId="1639"/>
    <cellStyle name="汇总 2 4 2" xfId="2088"/>
    <cellStyle name="汇总 2 5" xfId="1902"/>
    <cellStyle name="汇总 2 6" xfId="2575"/>
    <cellStyle name="汇总 3" xfId="1640"/>
    <cellStyle name="汇总 3 2" xfId="1641"/>
    <cellStyle name="汇总 3 2 2" xfId="1642"/>
    <cellStyle name="汇总 3 2 2 2" xfId="1643"/>
    <cellStyle name="汇总 3 2 2 2 2" xfId="2600"/>
    <cellStyle name="汇总 3 2 2 3" xfId="2599"/>
    <cellStyle name="汇总 3 2 3" xfId="1644"/>
    <cellStyle name="汇总 3 2 3 2" xfId="1949"/>
    <cellStyle name="汇总 3 2 4" xfId="2428"/>
    <cellStyle name="汇总 3 3" xfId="1645"/>
    <cellStyle name="汇总 3 3 2" xfId="1646"/>
    <cellStyle name="汇总 3 3 2 2" xfId="2472"/>
    <cellStyle name="汇总 3 3 3" xfId="2601"/>
    <cellStyle name="汇总 3 4" xfId="1647"/>
    <cellStyle name="汇总 3 4 2" xfId="2602"/>
    <cellStyle name="汇总 3 5" xfId="2577"/>
    <cellStyle name="汇总 4" xfId="2923"/>
    <cellStyle name="计算 2" xfId="1648"/>
    <cellStyle name="计算 2 2" xfId="1649"/>
    <cellStyle name="计算 2 2 2" xfId="1650"/>
    <cellStyle name="计算 2 2 2 2" xfId="2605"/>
    <cellStyle name="计算 2 2 2 3" xfId="2479"/>
    <cellStyle name="计算 2 2 3" xfId="2604"/>
    <cellStyle name="计算 2 2 4" xfId="2478"/>
    <cellStyle name="计算 2 3" xfId="1651"/>
    <cellStyle name="计算 2 3 2" xfId="2606"/>
    <cellStyle name="计算 2 3 3" xfId="1935"/>
    <cellStyle name="计算 2 4" xfId="1915"/>
    <cellStyle name="计算 2 5" xfId="2603"/>
    <cellStyle name="计算 3" xfId="1652"/>
    <cellStyle name="计算 3 2" xfId="1653"/>
    <cellStyle name="计算 3 2 2" xfId="1654"/>
    <cellStyle name="计算 3 2 2 2" xfId="2079"/>
    <cellStyle name="计算 3 2 3" xfId="1945"/>
    <cellStyle name="计算 3 3" xfId="1655"/>
    <cellStyle name="计算 3 3 2" xfId="2092"/>
    <cellStyle name="计算 3 4" xfId="1954"/>
    <cellStyle name="计算 4" xfId="2924"/>
    <cellStyle name="检查单元格 2" xfId="1656"/>
    <cellStyle name="检查单元格 2 2" xfId="1657"/>
    <cellStyle name="检查单元格 2 2 2" xfId="1658"/>
    <cellStyle name="检查单元格 2 2 2 2" xfId="2265"/>
    <cellStyle name="检查单元格 2 2 3" xfId="2607"/>
    <cellStyle name="检查单元格 2 3" xfId="1659"/>
    <cellStyle name="检查单元格 2 3 2" xfId="2534"/>
    <cellStyle name="检查单元格 2 4" xfId="1919"/>
    <cellStyle name="检查单元格 3" xfId="1660"/>
    <cellStyle name="检查单元格 3 2" xfId="1661"/>
    <cellStyle name="检查单元格 3 2 2" xfId="1662"/>
    <cellStyle name="检查单元格 3 3" xfId="1663"/>
    <cellStyle name="检查单元格 4" xfId="2925"/>
    <cellStyle name="解释性文本 2" xfId="1664"/>
    <cellStyle name="解释性文本 2 2" xfId="1665"/>
    <cellStyle name="解释性文本 2 2 2" xfId="1666"/>
    <cellStyle name="解释性文本 2 3" xfId="1667"/>
    <cellStyle name="解释性文本 2 4" xfId="1901"/>
    <cellStyle name="解释性文本 3" xfId="1668"/>
    <cellStyle name="解释性文本 3 2" xfId="1669"/>
    <cellStyle name="解释性文本 3 2 2" xfId="1670"/>
    <cellStyle name="解释性文本 3 3" xfId="1671"/>
    <cellStyle name="解释性文本 4" xfId="2926"/>
    <cellStyle name="警告文本 2" xfId="1672"/>
    <cellStyle name="警告文本 2 2" xfId="1673"/>
    <cellStyle name="警告文本 2 2 2" xfId="1674"/>
    <cellStyle name="警告文本 2 2 2 2" xfId="1675"/>
    <cellStyle name="警告文本 2 2 3" xfId="1676"/>
    <cellStyle name="警告文本 2 3" xfId="1677"/>
    <cellStyle name="警告文本 2 3 2" xfId="1678"/>
    <cellStyle name="警告文本 2 4" xfId="1679"/>
    <cellStyle name="警告文本 2 5" xfId="1906"/>
    <cellStyle name="警告文本 3" xfId="1680"/>
    <cellStyle name="警告文本 3 2" xfId="1681"/>
    <cellStyle name="警告文本 3 2 2" xfId="1682"/>
    <cellStyle name="警告文本 3 2 2 2" xfId="1683"/>
    <cellStyle name="警告文本 3 2 3" xfId="1684"/>
    <cellStyle name="警告文本 3 3" xfId="1685"/>
    <cellStyle name="警告文本 3 3 2" xfId="1686"/>
    <cellStyle name="警告文本 3 4" xfId="1687"/>
    <cellStyle name="警告文本 4" xfId="2927"/>
    <cellStyle name="链接单元格 2" xfId="1688"/>
    <cellStyle name="链接单元格 2 2" xfId="1689"/>
    <cellStyle name="链接单元格 2 2 2" xfId="1690"/>
    <cellStyle name="链接单元格 2 3" xfId="1691"/>
    <cellStyle name="链接单元格 2 4" xfId="1891"/>
    <cellStyle name="链接单元格 3" xfId="1692"/>
    <cellStyle name="链接单元格 3 2" xfId="1693"/>
    <cellStyle name="链接单元格 3 2 2" xfId="1694"/>
    <cellStyle name="链接单元格 3 3" xfId="1695"/>
    <cellStyle name="链接单元格 4" xfId="2928"/>
    <cellStyle name="普通_97-917" xfId="1696"/>
    <cellStyle name="千分位[0]_laroux" xfId="1697"/>
    <cellStyle name="千分位_97-917" xfId="1698"/>
    <cellStyle name="千位[0]_(人代会用)" xfId="1699"/>
    <cellStyle name="千位_(人代会用)" xfId="1700"/>
    <cellStyle name="千位分隔 2" xfId="1701"/>
    <cellStyle name="千位分隔 2 2" xfId="1702"/>
    <cellStyle name="千位分隔 2 2 2" xfId="1703"/>
    <cellStyle name="千位分隔 2 2 2 2" xfId="1704"/>
    <cellStyle name="千位分隔 2 2 3" xfId="1705"/>
    <cellStyle name="千位分隔 2 2 4" xfId="2929"/>
    <cellStyle name="千位分隔 2 3" xfId="1706"/>
    <cellStyle name="千位分隔 2 3 2" xfId="1707"/>
    <cellStyle name="千位分隔 2 4" xfId="1708"/>
    <cellStyle name="千位分隔 2 4 2" xfId="1709"/>
    <cellStyle name="千位分隔 2 5" xfId="1710"/>
    <cellStyle name="千位分隔 2 6" xfId="1928"/>
    <cellStyle name="千位分隔 3" xfId="1711"/>
    <cellStyle name="千位分隔 3 2" xfId="1712"/>
    <cellStyle name="千位分隔 3 2 2" xfId="1713"/>
    <cellStyle name="千位分隔 3 2 2 2" xfId="1714"/>
    <cellStyle name="千位分隔 3 2 3" xfId="1715"/>
    <cellStyle name="千位分隔 3 2 4" xfId="2930"/>
    <cellStyle name="千位分隔 3 3" xfId="1716"/>
    <cellStyle name="千位分隔 3 3 2" xfId="1717"/>
    <cellStyle name="千位分隔 3 4" xfId="1718"/>
    <cellStyle name="千位分隔 3 5" xfId="2777"/>
    <cellStyle name="千位分隔 4" xfId="1719"/>
    <cellStyle name="千位分隔 4 2" xfId="1720"/>
    <cellStyle name="千位分隔 4 2 2" xfId="1721"/>
    <cellStyle name="千位分隔 4 2 2 2" xfId="1722"/>
    <cellStyle name="千位分隔 4 2 3" xfId="1723"/>
    <cellStyle name="千位分隔 4 3" xfId="1724"/>
    <cellStyle name="千位分隔 4 3 2" xfId="1725"/>
    <cellStyle name="千位分隔 4 4" xfId="1726"/>
    <cellStyle name="千位分隔 5" xfId="1727"/>
    <cellStyle name="千位分隔 5 2" xfId="1728"/>
    <cellStyle name="千位分隔 5 2 2" xfId="1729"/>
    <cellStyle name="千位分隔 5 2 3" xfId="2931"/>
    <cellStyle name="千位分隔 5 3" xfId="1730"/>
    <cellStyle name="千位分隔 5 4" xfId="2778"/>
    <cellStyle name="千位分隔 6" xfId="1731"/>
    <cellStyle name="千位分隔 6 2" xfId="1732"/>
    <cellStyle name="千位分隔 6 2 2" xfId="1733"/>
    <cellStyle name="千位分隔 6 3" xfId="1734"/>
    <cellStyle name="千位分隔[0] 2" xfId="1735"/>
    <cellStyle name="千位分隔[0] 2 2" xfId="1736"/>
    <cellStyle name="千位分隔[0] 2 2 2" xfId="1737"/>
    <cellStyle name="千位分隔[0] 2 3" xfId="1738"/>
    <cellStyle name="千位分隔[0] 3" xfId="1739"/>
    <cellStyle name="千位分隔[0] 3 2" xfId="1740"/>
    <cellStyle name="千位分隔[0] 3 2 2" xfId="1741"/>
    <cellStyle name="千位分隔[0] 3 3" xfId="1742"/>
    <cellStyle name="强调文字颜色 1 2" xfId="1743"/>
    <cellStyle name="强调文字颜色 1 2 2" xfId="1744"/>
    <cellStyle name="强调文字颜色 1 2 2 2" xfId="1745"/>
    <cellStyle name="强调文字颜色 1 2 2 2 2" xfId="2615"/>
    <cellStyle name="强调文字颜色 1 2 2 3" xfId="2614"/>
    <cellStyle name="强调文字颜色 1 2 3" xfId="1746"/>
    <cellStyle name="强调文字颜色 1 2 3 2" xfId="2616"/>
    <cellStyle name="强调文字颜色 1 2 4" xfId="1896"/>
    <cellStyle name="强调文字颜色 1 3" xfId="1747"/>
    <cellStyle name="强调文字颜色 1 3 2" xfId="1748"/>
    <cellStyle name="强调文字颜色 1 3 2 2" xfId="1749"/>
    <cellStyle name="强调文字颜色 1 3 3" xfId="1750"/>
    <cellStyle name="强调文字颜色 1 4" xfId="2932"/>
    <cellStyle name="强调文字颜色 2 2" xfId="1751"/>
    <cellStyle name="强调文字颜色 2 2 2" xfId="1752"/>
    <cellStyle name="强调文字颜色 2 2 2 2" xfId="1753"/>
    <cellStyle name="强调文字颜色 2 2 2 2 2" xfId="1964"/>
    <cellStyle name="强调文字颜色 2 2 2 3" xfId="1968"/>
    <cellStyle name="强调文字颜色 2 2 3" xfId="1754"/>
    <cellStyle name="强调文字颜色 2 2 3 2" xfId="1961"/>
    <cellStyle name="强调文字颜色 2 2 4" xfId="1892"/>
    <cellStyle name="强调文字颜色 2 3" xfId="1755"/>
    <cellStyle name="强调文字颜色 2 3 2" xfId="1756"/>
    <cellStyle name="强调文字颜色 2 3 2 2" xfId="1757"/>
    <cellStyle name="强调文字颜色 2 3 3" xfId="1758"/>
    <cellStyle name="强调文字颜色 2 4" xfId="2933"/>
    <cellStyle name="强调文字颜色 3 2" xfId="1759"/>
    <cellStyle name="强调文字颜色 3 2 2" xfId="1760"/>
    <cellStyle name="强调文字颜色 3 2 2 2" xfId="1761"/>
    <cellStyle name="强调文字颜色 3 2 2 2 2" xfId="2618"/>
    <cellStyle name="强调文字颜色 3 2 2 3" xfId="2617"/>
    <cellStyle name="强调文字颜色 3 2 3" xfId="1762"/>
    <cellStyle name="强调文字颜色 3 2 3 2" xfId="2619"/>
    <cellStyle name="强调文字颜色 3 2 4" xfId="1926"/>
    <cellStyle name="强调文字颜色 3 3" xfId="1763"/>
    <cellStyle name="强调文字颜色 3 3 2" xfId="1764"/>
    <cellStyle name="强调文字颜色 3 3 2 2" xfId="1765"/>
    <cellStyle name="强调文字颜色 3 3 3" xfId="1766"/>
    <cellStyle name="强调文字颜色 3 4" xfId="2934"/>
    <cellStyle name="强调文字颜色 4 2" xfId="1767"/>
    <cellStyle name="强调文字颜色 4 2 2" xfId="1768"/>
    <cellStyle name="强调文字颜色 4 2 2 2" xfId="1769"/>
    <cellStyle name="强调文字颜色 4 2 2 2 2" xfId="2246"/>
    <cellStyle name="强调文字颜色 4 2 2 3" xfId="2244"/>
    <cellStyle name="强调文字颜色 4 2 3" xfId="1770"/>
    <cellStyle name="强调文字颜色 4 2 3 2" xfId="2248"/>
    <cellStyle name="强调文字颜色 4 2 4" xfId="1888"/>
    <cellStyle name="强调文字颜色 4 3" xfId="1771"/>
    <cellStyle name="强调文字颜色 4 3 2" xfId="1772"/>
    <cellStyle name="强调文字颜色 4 3 2 2" xfId="1773"/>
    <cellStyle name="强调文字颜色 4 3 3" xfId="1774"/>
    <cellStyle name="强调文字颜色 4 4" xfId="2935"/>
    <cellStyle name="强调文字颜色 5 2" xfId="1775"/>
    <cellStyle name="强调文字颜色 5 2 2" xfId="1776"/>
    <cellStyle name="强调文字颜色 5 2 2 2" xfId="1777"/>
    <cellStyle name="强调文字颜色 5 2 2 2 2" xfId="2621"/>
    <cellStyle name="强调文字颜色 5 2 2 3" xfId="2620"/>
    <cellStyle name="强调文字颜色 5 2 3" xfId="1778"/>
    <cellStyle name="强调文字颜色 5 2 3 2" xfId="2459"/>
    <cellStyle name="强调文字颜色 5 2 4" xfId="1897"/>
    <cellStyle name="强调文字颜色 5 3" xfId="1779"/>
    <cellStyle name="强调文字颜色 5 3 2" xfId="1780"/>
    <cellStyle name="强调文字颜色 5 3 2 2" xfId="1781"/>
    <cellStyle name="强调文字颜色 5 3 3" xfId="1782"/>
    <cellStyle name="强调文字颜色 5 4" xfId="2936"/>
    <cellStyle name="强调文字颜色 6 2" xfId="1783"/>
    <cellStyle name="强调文字颜色 6 2 2" xfId="1784"/>
    <cellStyle name="强调文字颜色 6 2 2 2" xfId="1785"/>
    <cellStyle name="强调文字颜色 6 2 2 2 2" xfId="2622"/>
    <cellStyle name="强调文字颜色 6 2 2 3" xfId="2368"/>
    <cellStyle name="强调文字颜色 6 2 3" xfId="1786"/>
    <cellStyle name="强调文字颜色 6 2 3 2" xfId="2623"/>
    <cellStyle name="强调文字颜色 6 2 4" xfId="1893"/>
    <cellStyle name="强调文字颜色 6 3" xfId="1787"/>
    <cellStyle name="强调文字颜色 6 3 2" xfId="1788"/>
    <cellStyle name="强调文字颜色 6 3 2 2" xfId="1789"/>
    <cellStyle name="强调文字颜色 6 3 3" xfId="1790"/>
    <cellStyle name="强调文字颜色 6 4" xfId="2937"/>
    <cellStyle name="适中 2" xfId="1791"/>
    <cellStyle name="适中 2 2" xfId="1792"/>
    <cellStyle name="适中 2 2 2" xfId="1793"/>
    <cellStyle name="适中 2 2 2 2" xfId="2625"/>
    <cellStyle name="适中 2 2 3" xfId="2624"/>
    <cellStyle name="适中 2 3" xfId="1794"/>
    <cellStyle name="适中 2 3 2" xfId="2626"/>
    <cellStyle name="适中 2 4" xfId="1923"/>
    <cellStyle name="适中 3" xfId="1795"/>
    <cellStyle name="适中 3 2" xfId="1796"/>
    <cellStyle name="适中 3 2 2" xfId="1797"/>
    <cellStyle name="适中 3 3" xfId="1798"/>
    <cellStyle name="适中 4" xfId="2938"/>
    <cellStyle name="输出 2" xfId="1799"/>
    <cellStyle name="输出 2 2" xfId="1800"/>
    <cellStyle name="输出 2 2 2" xfId="1801"/>
    <cellStyle name="输出 2 2 2 2" xfId="2474"/>
    <cellStyle name="输出 2 2 2 3" xfId="2140"/>
    <cellStyle name="输出 2 2 3" xfId="2578"/>
    <cellStyle name="输出 2 2 4" xfId="2609"/>
    <cellStyle name="输出 2 3" xfId="1802"/>
    <cellStyle name="输出 2 3 2" xfId="2627"/>
    <cellStyle name="输出 2 3 3" xfId="2569"/>
    <cellStyle name="输出 2 4" xfId="1905"/>
    <cellStyle name="输出 2 5" xfId="2410"/>
    <cellStyle name="输出 3" xfId="1803"/>
    <cellStyle name="输出 3 2" xfId="1804"/>
    <cellStyle name="输出 3 2 2" xfId="1805"/>
    <cellStyle name="输出 3 2 2 2" xfId="2630"/>
    <cellStyle name="输出 3 2 3" xfId="2629"/>
    <cellStyle name="输出 3 3" xfId="1806"/>
    <cellStyle name="输出 3 3 2" xfId="2631"/>
    <cellStyle name="输出 3 4" xfId="2628"/>
    <cellStyle name="输出 4" xfId="2939"/>
    <cellStyle name="输入 2" xfId="1807"/>
    <cellStyle name="输入 2 2" xfId="1808"/>
    <cellStyle name="输入 2 2 2" xfId="1809"/>
    <cellStyle name="输入 2 2 2 2" xfId="2632"/>
    <cellStyle name="输入 2 2 2 3" xfId="2561"/>
    <cellStyle name="输入 2 2 3" xfId="2476"/>
    <cellStyle name="输入 2 2 4" xfId="1973"/>
    <cellStyle name="输入 2 3" xfId="1810"/>
    <cellStyle name="输入 2 3 2" xfId="2633"/>
    <cellStyle name="输入 2 3 3" xfId="2562"/>
    <cellStyle name="输入 2 4" xfId="1913"/>
    <cellStyle name="输入 2 5" xfId="2475"/>
    <cellStyle name="输入 3" xfId="1811"/>
    <cellStyle name="输入 3 2" xfId="1812"/>
    <cellStyle name="输入 3 2 2" xfId="1813"/>
    <cellStyle name="输入 3 2 2 2" xfId="2523"/>
    <cellStyle name="输入 3 2 3" xfId="2522"/>
    <cellStyle name="输入 3 3" xfId="1814"/>
    <cellStyle name="输入 3 3 2" xfId="2524"/>
    <cellStyle name="输入 3 4" xfId="2477"/>
    <cellStyle name="输入 4" xfId="2940"/>
    <cellStyle name="着色 1" xfId="1815"/>
    <cellStyle name="着色 1 2" xfId="1816"/>
    <cellStyle name="着色 1 2 2" xfId="1817"/>
    <cellStyle name="着色 1 2 2 2" xfId="1818"/>
    <cellStyle name="着色 1 2 3" xfId="1819"/>
    <cellStyle name="着色 1 3" xfId="1820"/>
    <cellStyle name="着色 1 3 2" xfId="1821"/>
    <cellStyle name="着色 1 3 2 2" xfId="2635"/>
    <cellStyle name="着色 1 3 3" xfId="2634"/>
    <cellStyle name="着色 1 4" xfId="1822"/>
    <cellStyle name="着色 1 4 2" xfId="2636"/>
    <cellStyle name="着色 1_13市本级" xfId="1823"/>
    <cellStyle name="着色 2" xfId="1824"/>
    <cellStyle name="着色 2 2" xfId="1825"/>
    <cellStyle name="着色 2 2 2" xfId="1826"/>
    <cellStyle name="着色 2 2 2 2" xfId="1827"/>
    <cellStyle name="着色 2 2 3" xfId="1828"/>
    <cellStyle name="着色 2 3" xfId="1829"/>
    <cellStyle name="着色 2 3 2" xfId="1830"/>
    <cellStyle name="着色 2 3 2 2" xfId="2608"/>
    <cellStyle name="着色 2 3 3" xfId="2637"/>
    <cellStyle name="着色 2 4" xfId="1831"/>
    <cellStyle name="着色 2 4 2" xfId="2638"/>
    <cellStyle name="着色 2_13市本级" xfId="1832"/>
    <cellStyle name="着色 3" xfId="1833"/>
    <cellStyle name="着色 3 2" xfId="1834"/>
    <cellStyle name="着色 3 2 2" xfId="1835"/>
    <cellStyle name="着色 3 2 2 2" xfId="1836"/>
    <cellStyle name="着色 3 2 3" xfId="1837"/>
    <cellStyle name="着色 3 3" xfId="1838"/>
    <cellStyle name="着色 3 3 2" xfId="1839"/>
    <cellStyle name="着色 3 3 2 2" xfId="2128"/>
    <cellStyle name="着色 3 3 3" xfId="2504"/>
    <cellStyle name="着色 3 4" xfId="1840"/>
    <cellStyle name="着色 3 4 2" xfId="2639"/>
    <cellStyle name="着色 3_13市本级" xfId="1841"/>
    <cellStyle name="着色 4" xfId="1842"/>
    <cellStyle name="着色 4 2" xfId="1843"/>
    <cellStyle name="着色 4 2 2" xfId="1844"/>
    <cellStyle name="着色 4 2 2 2" xfId="1845"/>
    <cellStyle name="着色 4 2 3" xfId="1846"/>
    <cellStyle name="着色 4 3" xfId="1847"/>
    <cellStyle name="着色 4 3 2" xfId="1848"/>
    <cellStyle name="着色 4 3 2 2" xfId="2288"/>
    <cellStyle name="着色 4 3 3" xfId="2641"/>
    <cellStyle name="着色 4 4" xfId="1849"/>
    <cellStyle name="着色 4 4 2" xfId="2642"/>
    <cellStyle name="着色 4_13市本级" xfId="1850"/>
    <cellStyle name="着色 5" xfId="1851"/>
    <cellStyle name="着色 5 2" xfId="1852"/>
    <cellStyle name="着色 5 2 2" xfId="1853"/>
    <cellStyle name="着色 5 2 2 2" xfId="1854"/>
    <cellStyle name="着色 5 2 3" xfId="1855"/>
    <cellStyle name="着色 5 3" xfId="1856"/>
    <cellStyle name="着色 5 3 2" xfId="1857"/>
    <cellStyle name="着色 5 3 2 2" xfId="2644"/>
    <cellStyle name="着色 5 3 3" xfId="2643"/>
    <cellStyle name="着色 5 4" xfId="1858"/>
    <cellStyle name="着色 5 4 2" xfId="2645"/>
    <cellStyle name="着色 5_13市本级" xfId="1859"/>
    <cellStyle name="着色 6" xfId="1860"/>
    <cellStyle name="着色 6 2" xfId="1861"/>
    <cellStyle name="着色 6 2 2" xfId="1862"/>
    <cellStyle name="着色 6 2 2 2" xfId="1863"/>
    <cellStyle name="着色 6 2 3" xfId="1864"/>
    <cellStyle name="着色 6 3" xfId="1865"/>
    <cellStyle name="着色 6 3 2" xfId="1866"/>
    <cellStyle name="着色 6 3 2 2" xfId="2646"/>
    <cellStyle name="着色 6 3 3" xfId="2151"/>
    <cellStyle name="着色 6 4" xfId="1867"/>
    <cellStyle name="着色 6 4 2" xfId="2647"/>
    <cellStyle name="着色 6_13市本级" xfId="1868"/>
    <cellStyle name="注释 2" xfId="1869"/>
    <cellStyle name="注释 2 2" xfId="1870"/>
    <cellStyle name="注释 2 2 2" xfId="1871"/>
    <cellStyle name="注释 2 2 2 2" xfId="1872"/>
    <cellStyle name="注释 2 2 2 2 2" xfId="2373"/>
    <cellStyle name="注释 2 2 2 2 3" xfId="2612"/>
    <cellStyle name="注释 2 2 2 3" xfId="2372"/>
    <cellStyle name="注释 2 2 2 4" xfId="2354"/>
    <cellStyle name="注释 2 2 3" xfId="1873"/>
    <cellStyle name="注释 2 2 3 2" xfId="2374"/>
    <cellStyle name="注释 2 2 3 3" xfId="2454"/>
    <cellStyle name="注释 2 2 4" xfId="2257"/>
    <cellStyle name="注释 2 2 5" xfId="2613"/>
    <cellStyle name="注释 2 3" xfId="1874"/>
    <cellStyle name="注释 2 3 2" xfId="1875"/>
    <cellStyle name="注释 2 3 2 2" xfId="2378"/>
    <cellStyle name="注释 2 3 2 3" xfId="2610"/>
    <cellStyle name="注释 2 3 3" xfId="2648"/>
    <cellStyle name="注释 2 3 4" xfId="2611"/>
    <cellStyle name="注释 2 4" xfId="1876"/>
    <cellStyle name="注释 2 4 2" xfId="2649"/>
    <cellStyle name="注释 2 4 3" xfId="2084"/>
    <cellStyle name="注释 2 5" xfId="1921"/>
    <cellStyle name="注释 3" xfId="1877"/>
    <cellStyle name="注释 3 2" xfId="1878"/>
    <cellStyle name="注释 3 2 2" xfId="1879"/>
    <cellStyle name="注释 3 2 2 2" xfId="1880"/>
    <cellStyle name="注释 3 2 2 2 2" xfId="2652"/>
    <cellStyle name="注释 3 2 2 3" xfId="2651"/>
    <cellStyle name="注释 3 2 3" xfId="1881"/>
    <cellStyle name="注释 3 2 3 2" xfId="2417"/>
    <cellStyle name="注释 3 2 4" xfId="2650"/>
    <cellStyle name="注释 3 3" xfId="1882"/>
    <cellStyle name="注释 3 3 2" xfId="1883"/>
    <cellStyle name="注释 3 3 2 2" xfId="2548"/>
    <cellStyle name="注释 3 3 3" xfId="2653"/>
    <cellStyle name="注释 3 4" xfId="1884"/>
    <cellStyle name="注释 3 4 2" xfId="2654"/>
    <cellStyle name="注释 3 5" xfId="2258"/>
    <cellStyle name="注释 4" xfId="2779"/>
    <cellStyle name="注释 4 2" xfId="294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8EC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showZeros="0" tabSelected="1" view="pageBreakPreview" zoomScaleSheetLayoutView="100" workbookViewId="0">
      <selection activeCell="A19" sqref="A19"/>
    </sheetView>
  </sheetViews>
  <sheetFormatPr defaultColWidth="10" defaultRowHeight="13.5"/>
  <cols>
    <col min="1" max="1" width="33.125" style="7" customWidth="1"/>
    <col min="2" max="2" width="23.75" style="7" customWidth="1"/>
    <col min="3" max="3" width="22.375" style="7" customWidth="1"/>
    <col min="4" max="4" width="20.5" style="7" customWidth="1"/>
    <col min="5" max="5" width="9.75" style="7" customWidth="1"/>
    <col min="6" max="16384" width="10" style="7"/>
  </cols>
  <sheetData>
    <row r="1" spans="1:4" ht="35.25" customHeight="1">
      <c r="A1" s="283" t="s">
        <v>949</v>
      </c>
      <c r="B1" s="283"/>
      <c r="C1" s="283"/>
      <c r="D1" s="46"/>
    </row>
    <row r="2" spans="1:4" ht="18.75" customHeight="1">
      <c r="A2" s="8" t="s">
        <v>950</v>
      </c>
      <c r="B2" s="8"/>
      <c r="C2" s="9" t="s">
        <v>78</v>
      </c>
    </row>
    <row r="3" spans="1:4" s="11" customFormat="1" ht="30.75" customHeight="1">
      <c r="A3" s="52" t="s">
        <v>1249</v>
      </c>
      <c r="B3" s="54" t="s">
        <v>1316</v>
      </c>
      <c r="C3" s="54" t="s">
        <v>941</v>
      </c>
    </row>
    <row r="4" spans="1:4" s="14" customFormat="1" ht="23.25" customHeight="1">
      <c r="A4" s="188" t="s">
        <v>1250</v>
      </c>
      <c r="B4" s="55">
        <f>SUM(B5,B22)</f>
        <v>1094646</v>
      </c>
      <c r="C4" s="55">
        <f>SUM(C22,C5)</f>
        <v>1205000</v>
      </c>
    </row>
    <row r="5" spans="1:4" s="14" customFormat="1" ht="21" customHeight="1">
      <c r="A5" s="56" t="s">
        <v>34</v>
      </c>
      <c r="B5" s="65">
        <f>SUM(B6:B21)</f>
        <v>709640</v>
      </c>
      <c r="C5" s="65">
        <f>SUM(C6:C21)</f>
        <v>820481</v>
      </c>
    </row>
    <row r="6" spans="1:4" s="14" customFormat="1" ht="21" customHeight="1">
      <c r="A6" s="57" t="s">
        <v>967</v>
      </c>
      <c r="B6" s="194">
        <v>177870</v>
      </c>
      <c r="C6" s="168">
        <v>228706</v>
      </c>
    </row>
    <row r="7" spans="1:4" s="14" customFormat="1" ht="21" customHeight="1">
      <c r="A7" s="57" t="s">
        <v>79</v>
      </c>
      <c r="B7" s="194">
        <v>106859</v>
      </c>
      <c r="C7" s="168">
        <v>134760</v>
      </c>
    </row>
    <row r="8" spans="1:4" s="14" customFormat="1" ht="21" customHeight="1">
      <c r="A8" s="57" t="s">
        <v>80</v>
      </c>
      <c r="B8" s="164"/>
      <c r="C8" s="168"/>
    </row>
    <row r="9" spans="1:4" s="14" customFormat="1" ht="21" customHeight="1">
      <c r="A9" s="57" t="s">
        <v>81</v>
      </c>
      <c r="B9" s="194">
        <v>24090</v>
      </c>
      <c r="C9" s="168">
        <v>25965</v>
      </c>
    </row>
    <row r="10" spans="1:4" s="14" customFormat="1" ht="21" customHeight="1">
      <c r="A10" s="57" t="s">
        <v>82</v>
      </c>
      <c r="B10" s="194">
        <v>45328</v>
      </c>
      <c r="C10" s="168">
        <v>52226</v>
      </c>
    </row>
    <row r="11" spans="1:4" s="14" customFormat="1" ht="21" customHeight="1">
      <c r="A11" s="57" t="s">
        <v>83</v>
      </c>
      <c r="B11" s="195">
        <v>36726</v>
      </c>
      <c r="C11" s="168">
        <v>43122</v>
      </c>
    </row>
    <row r="12" spans="1:4" s="14" customFormat="1" ht="21" customHeight="1">
      <c r="A12" s="57" t="s">
        <v>84</v>
      </c>
      <c r="B12" s="195">
        <v>42203</v>
      </c>
      <c r="C12" s="168">
        <v>44710</v>
      </c>
    </row>
    <row r="13" spans="1:4" s="14" customFormat="1" ht="21" customHeight="1">
      <c r="A13" s="57" t="s">
        <v>85</v>
      </c>
      <c r="B13" s="194">
        <v>17456</v>
      </c>
      <c r="C13" s="168">
        <v>17664</v>
      </c>
    </row>
    <row r="14" spans="1:4" s="14" customFormat="1" ht="21" customHeight="1">
      <c r="A14" s="57" t="s">
        <v>86</v>
      </c>
      <c r="B14" s="194">
        <v>42777</v>
      </c>
      <c r="C14" s="168">
        <v>44477</v>
      </c>
    </row>
    <row r="15" spans="1:4" s="14" customFormat="1" ht="21" customHeight="1">
      <c r="A15" s="57" t="s">
        <v>87</v>
      </c>
      <c r="B15" s="194">
        <v>67988</v>
      </c>
      <c r="C15" s="168">
        <v>78086</v>
      </c>
    </row>
    <row r="16" spans="1:4" s="15" customFormat="1" ht="21" customHeight="1">
      <c r="A16" s="57" t="s">
        <v>88</v>
      </c>
      <c r="B16" s="196">
        <v>31302</v>
      </c>
      <c r="C16" s="168">
        <v>30930</v>
      </c>
    </row>
    <row r="17" spans="1:3" ht="21" customHeight="1">
      <c r="A17" s="57" t="s">
        <v>89</v>
      </c>
      <c r="B17" s="194">
        <v>57197</v>
      </c>
      <c r="C17" s="168">
        <v>39829</v>
      </c>
    </row>
    <row r="18" spans="1:3" ht="21" customHeight="1">
      <c r="A18" s="57" t="s">
        <v>90</v>
      </c>
      <c r="B18" s="194">
        <v>54303</v>
      </c>
      <c r="C18" s="168">
        <v>75108</v>
      </c>
    </row>
    <row r="19" spans="1:3" ht="21" customHeight="1">
      <c r="A19" s="57" t="s">
        <v>91</v>
      </c>
      <c r="B19" s="194">
        <v>917</v>
      </c>
      <c r="C19" s="168">
        <v>1170</v>
      </c>
    </row>
    <row r="20" spans="1:3" ht="21" customHeight="1">
      <c r="A20" s="57" t="s">
        <v>92</v>
      </c>
      <c r="B20" s="194">
        <v>4503</v>
      </c>
      <c r="C20" s="168">
        <v>3728</v>
      </c>
    </row>
    <row r="21" spans="1:3" ht="21" customHeight="1">
      <c r="A21" s="57" t="s">
        <v>93</v>
      </c>
      <c r="B21" s="194">
        <v>121</v>
      </c>
      <c r="C21" s="168"/>
    </row>
    <row r="22" spans="1:3" ht="21" customHeight="1">
      <c r="A22" s="56" t="s">
        <v>35</v>
      </c>
      <c r="B22" s="65">
        <f>SUM(B23:B30)</f>
        <v>385006</v>
      </c>
      <c r="C22" s="65">
        <f>SUM(C23:C30)</f>
        <v>384519</v>
      </c>
    </row>
    <row r="23" spans="1:3" ht="21" customHeight="1">
      <c r="A23" s="57" t="s">
        <v>930</v>
      </c>
      <c r="B23" s="196">
        <v>35036</v>
      </c>
      <c r="C23" s="168">
        <v>47053</v>
      </c>
    </row>
    <row r="24" spans="1:3" ht="21" customHeight="1">
      <c r="A24" s="57" t="s">
        <v>94</v>
      </c>
      <c r="B24" s="194">
        <v>54059</v>
      </c>
      <c r="C24" s="168">
        <v>89494</v>
      </c>
    </row>
    <row r="25" spans="1:3" ht="21" customHeight="1">
      <c r="A25" s="57" t="s">
        <v>932</v>
      </c>
      <c r="B25" s="194">
        <v>137230</v>
      </c>
      <c r="C25" s="168">
        <v>118035</v>
      </c>
    </row>
    <row r="26" spans="1:3" ht="21" customHeight="1">
      <c r="A26" s="57" t="s">
        <v>95</v>
      </c>
      <c r="B26" s="194">
        <v>9702</v>
      </c>
      <c r="C26" s="168">
        <v>8187</v>
      </c>
    </row>
    <row r="27" spans="1:3" ht="21" customHeight="1">
      <c r="A27" s="58" t="s">
        <v>96</v>
      </c>
      <c r="B27" s="194">
        <v>102351</v>
      </c>
      <c r="C27" s="168">
        <v>87700</v>
      </c>
    </row>
    <row r="28" spans="1:3" ht="21" customHeight="1">
      <c r="A28" s="57" t="s">
        <v>97</v>
      </c>
      <c r="B28" s="194">
        <v>604</v>
      </c>
      <c r="C28" s="168">
        <v>400</v>
      </c>
    </row>
    <row r="29" spans="1:3" ht="21" customHeight="1">
      <c r="A29" s="57" t="s">
        <v>98</v>
      </c>
      <c r="B29" s="194">
        <v>42499</v>
      </c>
      <c r="C29" s="168">
        <v>33078</v>
      </c>
    </row>
    <row r="30" spans="1:3" ht="21" customHeight="1">
      <c r="A30" s="57" t="s">
        <v>99</v>
      </c>
      <c r="B30" s="194">
        <v>3525</v>
      </c>
      <c r="C30" s="168">
        <v>572</v>
      </c>
    </row>
  </sheetData>
  <mergeCells count="1">
    <mergeCell ref="A1:C1"/>
  </mergeCells>
  <phoneticPr fontId="6" type="noConversion"/>
  <pageMargins left="1.1023622047244095" right="1.0629921259842521" top="1.3779527559055118" bottom="1.1811023622047245" header="0.51181102362204722" footer="0.78740157480314965"/>
  <pageSetup paperSize="9" pageOrder="overThenDown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view="pageBreakPreview" zoomScaleSheetLayoutView="100" workbookViewId="0">
      <selection activeCell="A19" sqref="A19"/>
    </sheetView>
  </sheetViews>
  <sheetFormatPr defaultRowHeight="14.25"/>
  <cols>
    <col min="1" max="1" width="25.125" style="243" customWidth="1"/>
    <col min="2" max="3" width="9.75" style="252" bestFit="1" customWidth="1"/>
    <col min="4" max="4" width="7.375" style="252" customWidth="1"/>
    <col min="5" max="5" width="9.75" style="252" bestFit="1" customWidth="1"/>
    <col min="6" max="7" width="8.75" style="252" customWidth="1"/>
    <col min="8" max="16384" width="9" style="243"/>
  </cols>
  <sheetData>
    <row r="1" spans="1:7" s="237" customFormat="1" ht="30.75" customHeight="1">
      <c r="A1" s="234" t="s">
        <v>1293</v>
      </c>
      <c r="B1" s="235"/>
      <c r="C1" s="235"/>
      <c r="D1" s="235"/>
      <c r="E1" s="236"/>
      <c r="F1" s="236"/>
      <c r="G1" s="236"/>
    </row>
    <row r="2" spans="1:7" s="238" customFormat="1" ht="17.25" customHeight="1">
      <c r="A2" s="238" t="s">
        <v>1141</v>
      </c>
      <c r="B2" s="239"/>
      <c r="C2" s="239"/>
      <c r="D2" s="239"/>
      <c r="E2" s="239"/>
      <c r="F2" s="290" t="s">
        <v>1294</v>
      </c>
      <c r="G2" s="290"/>
    </row>
    <row r="3" spans="1:7" ht="35.25" customHeight="1">
      <c r="A3" s="240" t="s">
        <v>3</v>
      </c>
      <c r="B3" s="241" t="s">
        <v>1295</v>
      </c>
      <c r="C3" s="241" t="s">
        <v>1296</v>
      </c>
      <c r="D3" s="242" t="s">
        <v>1297</v>
      </c>
      <c r="E3" s="241" t="s">
        <v>1298</v>
      </c>
      <c r="F3" s="241" t="s">
        <v>1299</v>
      </c>
      <c r="G3" s="241" t="s">
        <v>1300</v>
      </c>
    </row>
    <row r="4" spans="1:7" ht="34.5" customHeight="1">
      <c r="A4" s="244" t="s">
        <v>1301</v>
      </c>
      <c r="B4" s="245">
        <f>SUM(B5:B10)</f>
        <v>1438743</v>
      </c>
      <c r="C4" s="245">
        <f>SUM(C5:C10)</f>
        <v>1374580</v>
      </c>
      <c r="D4" s="246">
        <f>(C4/B4)*100</f>
        <v>95.540343202364838</v>
      </c>
      <c r="E4" s="245">
        <f>SUM(E5:E10)</f>
        <v>1218512</v>
      </c>
      <c r="F4" s="247">
        <f t="shared" ref="F4:F17" si="0">C4-E4</f>
        <v>156068</v>
      </c>
      <c r="G4" s="248">
        <f t="shared" ref="G4:G17" si="1">(F4/E4)*100</f>
        <v>12.808080675446776</v>
      </c>
    </row>
    <row r="5" spans="1:7" ht="34.5" customHeight="1">
      <c r="A5" s="249" t="s">
        <v>1115</v>
      </c>
      <c r="B5" s="247">
        <v>177128</v>
      </c>
      <c r="C5" s="247">
        <v>116618</v>
      </c>
      <c r="D5" s="246">
        <f t="shared" ref="D5:D10" si="2">(E5/B5)*100</f>
        <v>72.708436836637915</v>
      </c>
      <c r="E5" s="247">
        <v>128787</v>
      </c>
      <c r="F5" s="247">
        <f t="shared" si="0"/>
        <v>-12169</v>
      </c>
      <c r="G5" s="248">
        <f t="shared" si="1"/>
        <v>-9.4489350633216098</v>
      </c>
    </row>
    <row r="6" spans="1:7" ht="34.5" customHeight="1">
      <c r="A6" s="245" t="s">
        <v>1302</v>
      </c>
      <c r="B6" s="247">
        <v>556526</v>
      </c>
      <c r="C6" s="247">
        <v>568308</v>
      </c>
      <c r="D6" s="246">
        <f t="shared" si="2"/>
        <v>82.493719969956487</v>
      </c>
      <c r="E6" s="247">
        <v>459099</v>
      </c>
      <c r="F6" s="247">
        <f t="shared" si="0"/>
        <v>109209</v>
      </c>
      <c r="G6" s="248">
        <f t="shared" si="1"/>
        <v>23.787679781485039</v>
      </c>
    </row>
    <row r="7" spans="1:7" ht="34.5" customHeight="1">
      <c r="A7" s="249" t="s">
        <v>1303</v>
      </c>
      <c r="B7" s="247">
        <v>312008</v>
      </c>
      <c r="C7" s="247">
        <v>334459</v>
      </c>
      <c r="D7" s="246">
        <f t="shared" si="2"/>
        <v>95.098843619394387</v>
      </c>
      <c r="E7" s="247">
        <v>296716</v>
      </c>
      <c r="F7" s="247">
        <f t="shared" si="0"/>
        <v>37743</v>
      </c>
      <c r="G7" s="248">
        <f t="shared" si="1"/>
        <v>12.720244273985898</v>
      </c>
    </row>
    <row r="8" spans="1:7" ht="34.5" customHeight="1">
      <c r="A8" s="249" t="s">
        <v>1118</v>
      </c>
      <c r="B8" s="247">
        <v>346624</v>
      </c>
      <c r="C8" s="250">
        <v>316268</v>
      </c>
      <c r="D8" s="246">
        <f t="shared" si="2"/>
        <v>87.51471334933531</v>
      </c>
      <c r="E8" s="247">
        <v>303347</v>
      </c>
      <c r="F8" s="247">
        <f t="shared" si="0"/>
        <v>12921</v>
      </c>
      <c r="G8" s="248">
        <f t="shared" si="1"/>
        <v>4.2594784191041946</v>
      </c>
    </row>
    <row r="9" spans="1:7" ht="34.5" customHeight="1">
      <c r="A9" s="249" t="s">
        <v>1119</v>
      </c>
      <c r="B9" s="247">
        <v>30022</v>
      </c>
      <c r="C9" s="250">
        <v>20993</v>
      </c>
      <c r="D9" s="246">
        <f t="shared" si="2"/>
        <v>44.817134101658787</v>
      </c>
      <c r="E9" s="247">
        <v>13455</v>
      </c>
      <c r="F9" s="247">
        <f t="shared" si="0"/>
        <v>7538</v>
      </c>
      <c r="G9" s="248">
        <f t="shared" si="1"/>
        <v>56.023782980304716</v>
      </c>
    </row>
    <row r="10" spans="1:7" ht="34.5" customHeight="1">
      <c r="A10" s="249" t="s">
        <v>1304</v>
      </c>
      <c r="B10" s="247">
        <v>16435</v>
      </c>
      <c r="C10" s="250">
        <v>17934</v>
      </c>
      <c r="D10" s="246">
        <f t="shared" si="2"/>
        <v>104.09491937937329</v>
      </c>
      <c r="E10" s="247">
        <v>17108</v>
      </c>
      <c r="F10" s="247">
        <f t="shared" si="0"/>
        <v>826</v>
      </c>
      <c r="G10" s="248">
        <f t="shared" si="1"/>
        <v>4.828150572831424</v>
      </c>
    </row>
    <row r="11" spans="1:7" ht="34.5" customHeight="1">
      <c r="A11" s="251" t="s">
        <v>1305</v>
      </c>
      <c r="B11" s="245">
        <f>SUM(B12:B17)</f>
        <v>1261580</v>
      </c>
      <c r="C11" s="245">
        <f>SUM(C12:C17)</f>
        <v>1203210</v>
      </c>
      <c r="D11" s="246">
        <f>(C11/B11)*100</f>
        <v>95.373262099906469</v>
      </c>
      <c r="E11" s="245">
        <f>SUM(E12:E17)</f>
        <v>1024925</v>
      </c>
      <c r="F11" s="247">
        <f t="shared" si="0"/>
        <v>178285</v>
      </c>
      <c r="G11" s="248">
        <f t="shared" si="1"/>
        <v>17.394931336439249</v>
      </c>
    </row>
    <row r="12" spans="1:7" ht="34.5" customHeight="1">
      <c r="A12" s="249" t="s">
        <v>1115</v>
      </c>
      <c r="B12" s="247">
        <v>117145</v>
      </c>
      <c r="C12" s="250">
        <v>107081</v>
      </c>
      <c r="D12" s="246">
        <f>(E12/B12)*100</f>
        <v>85.797942720559988</v>
      </c>
      <c r="E12" s="247">
        <v>100508</v>
      </c>
      <c r="F12" s="247">
        <f t="shared" si="0"/>
        <v>6573</v>
      </c>
      <c r="G12" s="248">
        <f t="shared" si="1"/>
        <v>6.5397779281251252</v>
      </c>
    </row>
    <row r="13" spans="1:7" ht="34.5" customHeight="1">
      <c r="A13" s="245" t="s">
        <v>1302</v>
      </c>
      <c r="B13" s="247">
        <v>553407</v>
      </c>
      <c r="C13" s="250">
        <v>587616</v>
      </c>
      <c r="D13" s="246">
        <f>(E13/B13)*100</f>
        <v>86.164793723245282</v>
      </c>
      <c r="E13" s="247">
        <v>476842</v>
      </c>
      <c r="F13" s="247">
        <f t="shared" si="0"/>
        <v>110774</v>
      </c>
      <c r="G13" s="248">
        <f t="shared" si="1"/>
        <v>23.230755680078516</v>
      </c>
    </row>
    <row r="14" spans="1:7" ht="34.5" customHeight="1">
      <c r="A14" s="249" t="s">
        <v>1303</v>
      </c>
      <c r="B14" s="247">
        <v>256777</v>
      </c>
      <c r="C14" s="250">
        <v>237935</v>
      </c>
      <c r="D14" s="246">
        <f>(E14/B14)*100</f>
        <v>78.559606195258922</v>
      </c>
      <c r="E14" s="247">
        <v>201723</v>
      </c>
      <c r="F14" s="247">
        <f t="shared" si="0"/>
        <v>36212</v>
      </c>
      <c r="G14" s="248">
        <f t="shared" si="1"/>
        <v>17.951349127268582</v>
      </c>
    </row>
    <row r="15" spans="1:7" ht="34.5" customHeight="1">
      <c r="A15" s="249" t="s">
        <v>1118</v>
      </c>
      <c r="B15" s="247">
        <v>295249</v>
      </c>
      <c r="C15" s="250">
        <v>218732</v>
      </c>
      <c r="D15" s="246">
        <f>(E15/B15)*100</f>
        <v>71.420733008409854</v>
      </c>
      <c r="E15" s="247">
        <v>210869</v>
      </c>
      <c r="F15" s="247">
        <f t="shared" si="0"/>
        <v>7863</v>
      </c>
      <c r="G15" s="248">
        <f t="shared" si="1"/>
        <v>3.7288553556947677</v>
      </c>
    </row>
    <row r="16" spans="1:7" ht="34.5" customHeight="1">
      <c r="A16" s="249" t="s">
        <v>1119</v>
      </c>
      <c r="B16" s="247">
        <v>30043</v>
      </c>
      <c r="C16" s="250">
        <v>20236</v>
      </c>
      <c r="D16" s="246">
        <f>(E16/B16)*100</f>
        <v>85.420896714708917</v>
      </c>
      <c r="E16" s="247">
        <v>25663</v>
      </c>
      <c r="F16" s="247">
        <f t="shared" si="0"/>
        <v>-5427</v>
      </c>
      <c r="G16" s="248">
        <f t="shared" si="1"/>
        <v>-21.147176869422903</v>
      </c>
    </row>
    <row r="17" spans="1:7" ht="34.5" customHeight="1">
      <c r="A17" s="249" t="s">
        <v>1304</v>
      </c>
      <c r="B17" s="247">
        <v>8959</v>
      </c>
      <c r="C17" s="250">
        <v>31610</v>
      </c>
      <c r="D17" s="246">
        <f>(C17/B17)*100</f>
        <v>352.82955687018642</v>
      </c>
      <c r="E17" s="247">
        <v>9320</v>
      </c>
      <c r="F17" s="247">
        <f t="shared" si="0"/>
        <v>22290</v>
      </c>
      <c r="G17" s="248">
        <f t="shared" si="1"/>
        <v>239.16309012875536</v>
      </c>
    </row>
  </sheetData>
  <mergeCells count="1">
    <mergeCell ref="F2:G2"/>
  </mergeCells>
  <phoneticPr fontId="6" type="noConversion"/>
  <pageMargins left="1.1023622047244095" right="1.0629921259842521" top="1.3779527559055118" bottom="1.1811023622047245" header="0.51181102362204722" footer="0.78740157480314965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Zeros="0" view="pageBreakPreview" zoomScale="85" zoomScaleSheetLayoutView="85" workbookViewId="0">
      <selection activeCell="A19" sqref="A19"/>
    </sheetView>
  </sheetViews>
  <sheetFormatPr defaultRowHeight="13.5"/>
  <cols>
    <col min="1" max="1" width="19.375" customWidth="1"/>
    <col min="2" max="7" width="10" customWidth="1"/>
  </cols>
  <sheetData>
    <row r="1" spans="1:7" ht="26.25" customHeight="1">
      <c r="A1" s="291" t="s">
        <v>1113</v>
      </c>
      <c r="B1" s="291"/>
      <c r="C1" s="291"/>
      <c r="D1" s="291"/>
      <c r="E1" s="291"/>
      <c r="F1" s="291"/>
      <c r="G1" s="291"/>
    </row>
    <row r="2" spans="1:7">
      <c r="A2" s="98" t="s">
        <v>1307</v>
      </c>
      <c r="B2" s="99"/>
      <c r="C2" s="100"/>
      <c r="D2" s="101"/>
      <c r="E2" s="100"/>
      <c r="F2" s="100"/>
      <c r="G2" s="101" t="s">
        <v>0</v>
      </c>
    </row>
    <row r="3" spans="1:7" ht="55.5" customHeight="1">
      <c r="A3" s="102" t="s">
        <v>3</v>
      </c>
      <c r="B3" s="103" t="s">
        <v>1114</v>
      </c>
      <c r="C3" s="104" t="s">
        <v>1115</v>
      </c>
      <c r="D3" s="105" t="s">
        <v>1116</v>
      </c>
      <c r="E3" s="104" t="s">
        <v>1117</v>
      </c>
      <c r="F3" s="104" t="s">
        <v>1118</v>
      </c>
      <c r="G3" s="104" t="s">
        <v>1119</v>
      </c>
    </row>
    <row r="4" spans="1:7" ht="27" customHeight="1">
      <c r="A4" s="214" t="s">
        <v>1120</v>
      </c>
      <c r="B4" s="106">
        <v>1526427</v>
      </c>
      <c r="C4" s="107">
        <v>171342</v>
      </c>
      <c r="D4" s="107">
        <v>605142</v>
      </c>
      <c r="E4" s="107">
        <v>374955</v>
      </c>
      <c r="F4" s="107">
        <v>339350</v>
      </c>
      <c r="G4" s="107">
        <v>35638</v>
      </c>
    </row>
    <row r="5" spans="1:7" ht="24" customHeight="1">
      <c r="A5" s="108" t="s">
        <v>1121</v>
      </c>
      <c r="B5" s="106">
        <v>835912</v>
      </c>
      <c r="C5" s="107">
        <v>49042</v>
      </c>
      <c r="D5" s="107">
        <v>273444</v>
      </c>
      <c r="E5" s="107">
        <v>367730</v>
      </c>
      <c r="F5" s="107">
        <v>124642</v>
      </c>
      <c r="G5" s="107">
        <v>21054</v>
      </c>
    </row>
    <row r="6" spans="1:7" ht="24" customHeight="1">
      <c r="A6" s="108" t="s">
        <v>1122</v>
      </c>
      <c r="B6" s="106">
        <v>649476</v>
      </c>
      <c r="C6" s="107">
        <v>114599</v>
      </c>
      <c r="D6" s="109">
        <v>322061</v>
      </c>
      <c r="E6" s="107">
        <v>533</v>
      </c>
      <c r="F6" s="107">
        <v>212283</v>
      </c>
      <c r="G6" s="107"/>
    </row>
    <row r="7" spans="1:7" ht="24" customHeight="1">
      <c r="A7" s="108" t="s">
        <v>1123</v>
      </c>
      <c r="B7" s="106"/>
      <c r="C7" s="107">
        <v>1</v>
      </c>
      <c r="D7" s="109"/>
      <c r="E7" s="107"/>
      <c r="F7" s="107"/>
      <c r="G7" s="107"/>
    </row>
    <row r="8" spans="1:7" ht="24" customHeight="1">
      <c r="A8" s="108" t="s">
        <v>1124</v>
      </c>
      <c r="B8" s="106">
        <v>12567</v>
      </c>
      <c r="C8" s="107">
        <v>3321</v>
      </c>
      <c r="D8" s="107">
        <v>327</v>
      </c>
      <c r="E8" s="107">
        <v>6492</v>
      </c>
      <c r="F8" s="107">
        <v>2425</v>
      </c>
      <c r="G8" s="107">
        <v>2</v>
      </c>
    </row>
    <row r="9" spans="1:7" ht="24" customHeight="1">
      <c r="A9" s="108" t="s">
        <v>1125</v>
      </c>
      <c r="B9" s="106">
        <v>4205</v>
      </c>
      <c r="C9" s="107">
        <v>4205</v>
      </c>
      <c r="D9" s="107"/>
      <c r="E9" s="107"/>
      <c r="F9" s="107"/>
      <c r="G9" s="107"/>
    </row>
    <row r="10" spans="1:7" ht="24" customHeight="1">
      <c r="A10" s="108" t="s">
        <v>1126</v>
      </c>
      <c r="B10" s="106">
        <v>9443</v>
      </c>
      <c r="C10" s="107">
        <v>35</v>
      </c>
      <c r="D10" s="107">
        <v>9208</v>
      </c>
      <c r="E10" s="107">
        <v>200</v>
      </c>
      <c r="F10" s="107"/>
      <c r="G10" s="107"/>
    </row>
    <row r="11" spans="1:7" ht="24" customHeight="1">
      <c r="A11" s="108" t="s">
        <v>939</v>
      </c>
      <c r="B11" s="106">
        <v>241</v>
      </c>
      <c r="C11" s="107">
        <v>139</v>
      </c>
      <c r="D11" s="107">
        <v>102</v>
      </c>
      <c r="E11" s="107"/>
      <c r="F11" s="107"/>
      <c r="G11" s="107"/>
    </row>
    <row r="12" spans="1:7" ht="24" customHeight="1">
      <c r="A12" s="108" t="s">
        <v>1127</v>
      </c>
      <c r="B12" s="106"/>
      <c r="C12" s="107"/>
      <c r="D12" s="97"/>
      <c r="E12" s="107"/>
      <c r="F12" s="110"/>
      <c r="G12" s="109">
        <v>14582</v>
      </c>
    </row>
    <row r="13" spans="1:7" ht="24" customHeight="1">
      <c r="A13" s="108" t="s">
        <v>1128</v>
      </c>
      <c r="B13" s="106"/>
      <c r="C13" s="107"/>
      <c r="D13" s="97"/>
      <c r="E13" s="107"/>
      <c r="F13" s="110"/>
      <c r="G13" s="109"/>
    </row>
    <row r="14" spans="1:7" ht="27" customHeight="1">
      <c r="A14" s="215" t="s">
        <v>1129</v>
      </c>
      <c r="B14" s="106">
        <v>1377733</v>
      </c>
      <c r="C14" s="107">
        <v>124387</v>
      </c>
      <c r="D14" s="107">
        <v>588516</v>
      </c>
      <c r="E14" s="107">
        <v>310585</v>
      </c>
      <c r="F14" s="107">
        <v>318607</v>
      </c>
      <c r="G14" s="107">
        <v>35638</v>
      </c>
    </row>
    <row r="15" spans="1:7" ht="24" customHeight="1">
      <c r="A15" s="111" t="s">
        <v>1130</v>
      </c>
      <c r="B15" s="106">
        <v>1338013</v>
      </c>
      <c r="C15" s="107">
        <v>124316</v>
      </c>
      <c r="D15" s="107">
        <v>581578</v>
      </c>
      <c r="E15" s="107">
        <v>308608</v>
      </c>
      <c r="F15" s="109">
        <v>289415</v>
      </c>
      <c r="G15" s="109">
        <v>34096</v>
      </c>
    </row>
    <row r="16" spans="1:7" ht="24" customHeight="1">
      <c r="A16" s="111" t="s">
        <v>1131</v>
      </c>
      <c r="B16" s="106">
        <v>940</v>
      </c>
      <c r="C16" s="107"/>
      <c r="D16" s="97"/>
      <c r="E16" s="107"/>
      <c r="F16" s="109"/>
      <c r="G16" s="109">
        <v>940</v>
      </c>
    </row>
    <row r="17" spans="1:7" ht="24" customHeight="1">
      <c r="A17" s="111" t="s">
        <v>1132</v>
      </c>
      <c r="B17" s="106">
        <v>55</v>
      </c>
      <c r="C17" s="107"/>
      <c r="D17" s="97"/>
      <c r="E17" s="107"/>
      <c r="F17" s="109"/>
      <c r="G17" s="109">
        <v>55</v>
      </c>
    </row>
    <row r="18" spans="1:7" ht="24" customHeight="1">
      <c r="A18" s="106" t="s">
        <v>1133</v>
      </c>
      <c r="B18" s="106">
        <v>547</v>
      </c>
      <c r="C18" s="107"/>
      <c r="D18" s="97"/>
      <c r="E18" s="107"/>
      <c r="F18" s="109"/>
      <c r="G18" s="109">
        <v>547</v>
      </c>
    </row>
    <row r="19" spans="1:7" ht="24" customHeight="1">
      <c r="A19" s="111" t="s">
        <v>1134</v>
      </c>
      <c r="B19" s="106">
        <v>21320</v>
      </c>
      <c r="C19" s="107"/>
      <c r="D19" s="97"/>
      <c r="E19" s="107"/>
      <c r="F19" s="109">
        <v>21320</v>
      </c>
      <c r="G19" s="109"/>
    </row>
    <row r="20" spans="1:7" ht="24" customHeight="1">
      <c r="A20" s="111" t="s">
        <v>1135</v>
      </c>
      <c r="B20" s="106">
        <v>0</v>
      </c>
      <c r="C20" s="107"/>
      <c r="D20" s="97"/>
      <c r="E20" s="107"/>
      <c r="F20" s="109"/>
      <c r="G20" s="109"/>
    </row>
    <row r="21" spans="1:7" ht="24" customHeight="1">
      <c r="A21" s="111" t="s">
        <v>1136</v>
      </c>
      <c r="B21" s="106">
        <v>0</v>
      </c>
      <c r="C21" s="107"/>
      <c r="D21" s="97"/>
      <c r="E21" s="107"/>
      <c r="F21" s="109"/>
      <c r="G21" s="109"/>
    </row>
    <row r="22" spans="1:7" ht="24" customHeight="1">
      <c r="A22" s="111" t="s">
        <v>1137</v>
      </c>
      <c r="B22" s="106">
        <v>550</v>
      </c>
      <c r="C22" s="107">
        <v>30</v>
      </c>
      <c r="D22" s="97">
        <v>320</v>
      </c>
      <c r="E22" s="112">
        <v>200</v>
      </c>
      <c r="F22" s="109"/>
      <c r="G22" s="109"/>
    </row>
    <row r="23" spans="1:7" ht="24" customHeight="1">
      <c r="A23" s="111" t="s">
        <v>128</v>
      </c>
      <c r="B23" s="106">
        <v>16308</v>
      </c>
      <c r="C23" s="107">
        <v>41</v>
      </c>
      <c r="D23" s="97">
        <v>6618</v>
      </c>
      <c r="E23" s="107">
        <v>1777</v>
      </c>
      <c r="F23" s="109">
        <v>7872</v>
      </c>
      <c r="G23" s="109"/>
    </row>
    <row r="24" spans="1:7" ht="24" customHeight="1">
      <c r="A24" s="113" t="s">
        <v>1138</v>
      </c>
      <c r="B24" s="106">
        <v>148694</v>
      </c>
      <c r="C24" s="107">
        <v>46955</v>
      </c>
      <c r="D24" s="107">
        <v>16626</v>
      </c>
      <c r="E24" s="107">
        <v>64370</v>
      </c>
      <c r="F24" s="107">
        <v>20743</v>
      </c>
      <c r="G24" s="107"/>
    </row>
    <row r="25" spans="1:7" ht="24" customHeight="1">
      <c r="A25" s="113" t="s">
        <v>1139</v>
      </c>
      <c r="B25" s="106">
        <v>1062359</v>
      </c>
      <c r="C25" s="110">
        <v>323396</v>
      </c>
      <c r="D25" s="109">
        <v>34480</v>
      </c>
      <c r="E25" s="110">
        <v>502523</v>
      </c>
      <c r="F25" s="110">
        <v>201960</v>
      </c>
      <c r="G25" s="110"/>
    </row>
    <row r="26" spans="1:7" ht="24" customHeight="1">
      <c r="A26" s="113" t="s">
        <v>1140</v>
      </c>
      <c r="B26" s="106">
        <v>1211053</v>
      </c>
      <c r="C26" s="109">
        <v>370351</v>
      </c>
      <c r="D26" s="109">
        <v>51106</v>
      </c>
      <c r="E26" s="109">
        <v>566893</v>
      </c>
      <c r="F26" s="109">
        <v>222703</v>
      </c>
      <c r="G26" s="109"/>
    </row>
  </sheetData>
  <mergeCells count="1">
    <mergeCell ref="A1:G1"/>
  </mergeCells>
  <phoneticPr fontId="6" type="noConversion"/>
  <pageMargins left="1.1023622047244095" right="1.0629921259842521" top="1.3779527559055118" bottom="1.1811023622047245" header="0.51181102362204722" footer="0.78740157480314965"/>
  <pageSetup paperSize="9" pageOrder="overThenDown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Zeros="0" view="pageBreakPreview" zoomScaleSheetLayoutView="100" workbookViewId="0">
      <selection activeCell="B9" sqref="B9"/>
    </sheetView>
  </sheetViews>
  <sheetFormatPr defaultColWidth="10" defaultRowHeight="13.5"/>
  <cols>
    <col min="1" max="1" width="44" style="7" customWidth="1"/>
    <col min="2" max="2" width="17.5" style="7" customWidth="1"/>
    <col min="3" max="3" width="17.75" style="7" customWidth="1"/>
    <col min="4" max="4" width="20.5" style="7" customWidth="1"/>
    <col min="5" max="5" width="9.75" style="7" customWidth="1"/>
    <col min="6" max="16384" width="10" style="7"/>
  </cols>
  <sheetData>
    <row r="1" spans="1:4" ht="24.75" customHeight="1">
      <c r="A1" s="283" t="s">
        <v>948</v>
      </c>
      <c r="B1" s="283"/>
      <c r="C1" s="283"/>
      <c r="D1" s="46"/>
    </row>
    <row r="2" spans="1:4" ht="16.5" customHeight="1">
      <c r="A2" s="8" t="s">
        <v>1308</v>
      </c>
      <c r="B2" s="8"/>
      <c r="C2" s="9" t="s">
        <v>78</v>
      </c>
    </row>
    <row r="3" spans="1:4" s="11" customFormat="1" ht="19.5" customHeight="1">
      <c r="A3" s="10" t="s">
        <v>1271</v>
      </c>
      <c r="B3" s="33" t="s">
        <v>1316</v>
      </c>
      <c r="C3" s="33" t="s">
        <v>1248</v>
      </c>
    </row>
    <row r="4" spans="1:4" s="14" customFormat="1" ht="17.45" customHeight="1">
      <c r="A4" s="216" t="s">
        <v>1250</v>
      </c>
      <c r="B4" s="12">
        <f>SUM(B5:B6)</f>
        <v>148523</v>
      </c>
      <c r="C4" s="12">
        <f>SUM(C6,C5)</f>
        <v>139294</v>
      </c>
    </row>
    <row r="5" spans="1:4" s="14" customFormat="1" ht="17.45" customHeight="1">
      <c r="A5" s="13" t="s">
        <v>34</v>
      </c>
      <c r="B5" s="13"/>
      <c r="C5" s="13"/>
    </row>
    <row r="6" spans="1:4" ht="17.45" customHeight="1">
      <c r="A6" s="13" t="s">
        <v>35</v>
      </c>
      <c r="B6" s="13">
        <f>SUM(B7+B11+B23+B25+B26+B31+B32+B36)</f>
        <v>148523</v>
      </c>
      <c r="C6" s="13">
        <f>SUM(C7+C11+C23+C25+C26+C31+C32+C36)</f>
        <v>139294</v>
      </c>
    </row>
    <row r="7" spans="1:4" ht="17.45" customHeight="1">
      <c r="A7" s="29" t="s">
        <v>930</v>
      </c>
      <c r="B7" s="13">
        <f>SUM(B8:B10)</f>
        <v>6502</v>
      </c>
      <c r="C7" s="13">
        <v>7700</v>
      </c>
    </row>
    <row r="8" spans="1:4" ht="17.45" customHeight="1">
      <c r="A8" s="31" t="s">
        <v>907</v>
      </c>
      <c r="B8" s="13">
        <v>2546</v>
      </c>
      <c r="C8" s="13">
        <v>2500</v>
      </c>
    </row>
    <row r="9" spans="1:4" ht="17.45" customHeight="1">
      <c r="A9" s="31" t="s">
        <v>908</v>
      </c>
      <c r="B9" s="13">
        <v>1620</v>
      </c>
      <c r="C9" s="13">
        <v>1500</v>
      </c>
    </row>
    <row r="10" spans="1:4" ht="17.45" customHeight="1">
      <c r="A10" s="31" t="s">
        <v>909</v>
      </c>
      <c r="B10" s="13">
        <v>2336</v>
      </c>
      <c r="C10" s="13">
        <v>3700</v>
      </c>
    </row>
    <row r="11" spans="1:4" ht="17.45" customHeight="1">
      <c r="A11" s="29" t="s">
        <v>931</v>
      </c>
      <c r="B11" s="13">
        <f>SUM(B12:B22)</f>
        <v>12642</v>
      </c>
      <c r="C11" s="13">
        <v>20000</v>
      </c>
    </row>
    <row r="12" spans="1:4" ht="17.45" customHeight="1">
      <c r="A12" s="31" t="s">
        <v>910</v>
      </c>
      <c r="B12" s="13">
        <v>4242</v>
      </c>
      <c r="C12" s="13">
        <f>5640-60</f>
        <v>5580</v>
      </c>
    </row>
    <row r="13" spans="1:4" ht="17.45" customHeight="1">
      <c r="A13" s="31" t="s">
        <v>911</v>
      </c>
      <c r="B13" s="13">
        <v>4711</v>
      </c>
      <c r="C13" s="13">
        <v>9000</v>
      </c>
    </row>
    <row r="14" spans="1:4" ht="17.45" customHeight="1">
      <c r="A14" s="31" t="s">
        <v>912</v>
      </c>
      <c r="B14" s="13">
        <v>60</v>
      </c>
      <c r="C14" s="13">
        <v>60</v>
      </c>
    </row>
    <row r="15" spans="1:4" ht="17.45" customHeight="1">
      <c r="A15" s="31" t="s">
        <v>913</v>
      </c>
      <c r="B15" s="13">
        <v>412</v>
      </c>
      <c r="C15" s="13">
        <v>1500</v>
      </c>
    </row>
    <row r="16" spans="1:4" ht="17.45" customHeight="1">
      <c r="A16" s="31" t="s">
        <v>914</v>
      </c>
      <c r="B16" s="13">
        <v>25</v>
      </c>
      <c r="C16" s="13"/>
    </row>
    <row r="17" spans="1:3" ht="17.45" customHeight="1">
      <c r="A17" s="31" t="s">
        <v>915</v>
      </c>
      <c r="B17" s="13">
        <v>72</v>
      </c>
      <c r="C17" s="13"/>
    </row>
    <row r="18" spans="1:3" ht="17.45" customHeight="1">
      <c r="A18" s="31" t="s">
        <v>916</v>
      </c>
      <c r="B18" s="13">
        <v>2105</v>
      </c>
      <c r="C18" s="13">
        <v>2500</v>
      </c>
    </row>
    <row r="19" spans="1:3" ht="17.45" customHeight="1">
      <c r="A19" s="31" t="s">
        <v>917</v>
      </c>
      <c r="B19" s="13">
        <v>216</v>
      </c>
      <c r="C19" s="13">
        <v>260</v>
      </c>
    </row>
    <row r="20" spans="1:3" ht="17.45" customHeight="1">
      <c r="A20" s="31" t="s">
        <v>918</v>
      </c>
      <c r="B20" s="13">
        <v>585</v>
      </c>
      <c r="C20" s="13">
        <v>550</v>
      </c>
    </row>
    <row r="21" spans="1:3" ht="17.45" customHeight="1">
      <c r="A21" s="31" t="s">
        <v>919</v>
      </c>
      <c r="B21" s="13">
        <v>212</v>
      </c>
      <c r="C21" s="13">
        <v>550</v>
      </c>
    </row>
    <row r="22" spans="1:3" ht="17.45" customHeight="1">
      <c r="A22" s="31" t="s">
        <v>920</v>
      </c>
      <c r="B22" s="13">
        <v>2</v>
      </c>
      <c r="C22" s="13"/>
    </row>
    <row r="23" spans="1:3" ht="17.45" customHeight="1">
      <c r="A23" s="29" t="s">
        <v>932</v>
      </c>
      <c r="B23" s="13">
        <v>73875</v>
      </c>
      <c r="C23" s="13">
        <v>60594</v>
      </c>
    </row>
    <row r="24" spans="1:3" ht="17.45" customHeight="1">
      <c r="A24" s="31" t="s">
        <v>921</v>
      </c>
      <c r="B24" s="13">
        <v>73875</v>
      </c>
      <c r="C24" s="13">
        <v>60594</v>
      </c>
    </row>
    <row r="25" spans="1:3" ht="17.45" customHeight="1">
      <c r="A25" s="29" t="s">
        <v>933</v>
      </c>
      <c r="B25" s="13"/>
      <c r="C25" s="13"/>
    </row>
    <row r="26" spans="1:3" ht="17.45" customHeight="1">
      <c r="A26" s="30" t="s">
        <v>934</v>
      </c>
      <c r="B26" s="13">
        <f>SUM(B27:B30)</f>
        <v>14792</v>
      </c>
      <c r="C26" s="13">
        <v>20000</v>
      </c>
    </row>
    <row r="27" spans="1:3" ht="17.45" customHeight="1">
      <c r="A27" s="31" t="s">
        <v>922</v>
      </c>
      <c r="B27" s="13">
        <v>989</v>
      </c>
      <c r="C27" s="13"/>
    </row>
    <row r="28" spans="1:3" ht="17.45" customHeight="1">
      <c r="A28" s="31" t="s">
        <v>923</v>
      </c>
      <c r="B28" s="13">
        <v>1479</v>
      </c>
      <c r="C28" s="13">
        <v>2000</v>
      </c>
    </row>
    <row r="29" spans="1:3" ht="17.45" customHeight="1">
      <c r="A29" s="31" t="s">
        <v>924</v>
      </c>
      <c r="B29" s="13">
        <v>11913</v>
      </c>
      <c r="C29" s="13">
        <v>16000</v>
      </c>
    </row>
    <row r="30" spans="1:3" ht="17.45" customHeight="1">
      <c r="A30" s="31" t="s">
        <v>925</v>
      </c>
      <c r="B30" s="13">
        <v>411</v>
      </c>
      <c r="C30" s="13">
        <v>2000</v>
      </c>
    </row>
    <row r="31" spans="1:3" ht="17.45" customHeight="1">
      <c r="A31" s="29" t="s">
        <v>935</v>
      </c>
      <c r="B31" s="13"/>
      <c r="C31" s="13"/>
    </row>
    <row r="32" spans="1:3" ht="17.45" customHeight="1">
      <c r="A32" s="29" t="s">
        <v>936</v>
      </c>
      <c r="B32" s="13">
        <f>SUM(B33:B35)</f>
        <v>39185</v>
      </c>
      <c r="C32" s="13">
        <v>31000</v>
      </c>
    </row>
    <row r="33" spans="1:3" ht="17.45" customHeight="1">
      <c r="A33" s="31" t="s">
        <v>926</v>
      </c>
      <c r="B33" s="13">
        <v>3826</v>
      </c>
      <c r="C33" s="13"/>
    </row>
    <row r="34" spans="1:3" ht="17.45" customHeight="1">
      <c r="A34" s="31" t="s">
        <v>927</v>
      </c>
      <c r="B34" s="13">
        <v>35000</v>
      </c>
      <c r="C34" s="13">
        <v>31000</v>
      </c>
    </row>
    <row r="35" spans="1:3" ht="17.45" customHeight="1">
      <c r="A35" s="31" t="s">
        <v>928</v>
      </c>
      <c r="B35" s="13">
        <v>359</v>
      </c>
      <c r="C35" s="13"/>
    </row>
    <row r="36" spans="1:3" ht="17.45" customHeight="1">
      <c r="A36" s="29" t="s">
        <v>937</v>
      </c>
      <c r="B36" s="13">
        <v>1527</v>
      </c>
      <c r="C36" s="13"/>
    </row>
    <row r="37" spans="1:3" ht="17.45" customHeight="1">
      <c r="A37" s="31" t="s">
        <v>929</v>
      </c>
      <c r="B37" s="13">
        <v>1527</v>
      </c>
      <c r="C37" s="13"/>
    </row>
  </sheetData>
  <mergeCells count="1">
    <mergeCell ref="A1:C1"/>
  </mergeCells>
  <phoneticPr fontId="6" type="noConversion"/>
  <pageMargins left="1.1023622047244095" right="1.0629921259842521" top="1.3779527559055118" bottom="1.1811023622047245" header="0.51181102362204722" footer="0.78740157480314965"/>
  <pageSetup paperSize="9" pageOrder="overThenDown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1"/>
  <sheetViews>
    <sheetView showZeros="0" view="pageBreakPreview" zoomScaleSheetLayoutView="100" workbookViewId="0">
      <pane ySplit="4" topLeftCell="A416" activePane="bottomLeft" state="frozen"/>
      <selection activeCell="A19" sqref="A19"/>
      <selection pane="bottomLeft" activeCell="A19" sqref="A19"/>
    </sheetView>
  </sheetViews>
  <sheetFormatPr defaultColWidth="10" defaultRowHeight="13.5" customHeight="1"/>
  <cols>
    <col min="1" max="1" width="8.75" style="18" customWidth="1"/>
    <col min="2" max="2" width="38.375" style="279" customWidth="1"/>
    <col min="3" max="3" width="17" style="18" customWidth="1"/>
    <col min="4" max="4" width="15.25" style="19" customWidth="1"/>
    <col min="5" max="5" width="20.5" style="16" customWidth="1"/>
    <col min="6" max="6" width="28.25" style="16" customWidth="1"/>
    <col min="7" max="7" width="9.75" style="16" customWidth="1"/>
    <col min="8" max="16384" width="10" style="16"/>
  </cols>
  <sheetData>
    <row r="1" spans="1:4" ht="33.75" customHeight="1">
      <c r="A1" s="284" t="s">
        <v>946</v>
      </c>
      <c r="B1" s="284"/>
      <c r="C1" s="284"/>
      <c r="D1" s="284"/>
    </row>
    <row r="2" spans="1:4" ht="18.75" customHeight="1">
      <c r="A2" s="48" t="s">
        <v>959</v>
      </c>
      <c r="B2" s="263"/>
      <c r="C2" s="17"/>
      <c r="D2" s="51" t="s">
        <v>0</v>
      </c>
    </row>
    <row r="3" spans="1:4" ht="18.2" customHeight="1">
      <c r="A3" s="35" t="s">
        <v>36</v>
      </c>
      <c r="B3" s="275" t="s">
        <v>37</v>
      </c>
      <c r="C3" s="35" t="s">
        <v>1316</v>
      </c>
      <c r="D3" s="36" t="s">
        <v>941</v>
      </c>
    </row>
    <row r="4" spans="1:4" ht="18.2" customHeight="1">
      <c r="A4" s="31"/>
      <c r="B4" s="276" t="s">
        <v>1250</v>
      </c>
      <c r="C4" s="37">
        <f>C5+C126+C127+C135+C176+C202+C229+C259+C337+C388+C422+C439+C492+C514+C528+C535+C548+C549+C558+C564+C573+C593+C594+C598+C601</f>
        <v>1072432</v>
      </c>
      <c r="D4" s="37">
        <f>D5+D126+D127+D135+D176+D202+D229+D259+D337+D388+D422+D439+D492+D514+D528+D535+D548+D549+D558+D564+D573+D593+D594+D598+D601</f>
        <v>971658</v>
      </c>
    </row>
    <row r="5" spans="1:4" ht="18.2" customHeight="1">
      <c r="A5" s="31">
        <v>201</v>
      </c>
      <c r="B5" s="277" t="s">
        <v>145</v>
      </c>
      <c r="C5" s="32">
        <f>C6+C12+C17+C24+C29+C34+C40+C44+C48+C50+C56+C61+C62+C67+C68+C73+C76+C81+C86+C92+C97+C103+C106+C111+C114+C124</f>
        <v>69825</v>
      </c>
      <c r="D5" s="32">
        <f>D6+D12+D17+D24+D29+D34+D40+D44+D48+D50+D56+D61+D62+D67+D68+D73+D76+D81+D86+D92+D97+D103+D106+D111+D114+D124</f>
        <v>77814</v>
      </c>
    </row>
    <row r="6" spans="1:4" ht="18.2" customHeight="1">
      <c r="A6" s="31">
        <v>20101</v>
      </c>
      <c r="B6" s="277" t="s">
        <v>146</v>
      </c>
      <c r="C6" s="32">
        <f>SUM(C7:C11)</f>
        <v>1791</v>
      </c>
      <c r="D6" s="32">
        <f>SUM(D7:D11)</f>
        <v>2273</v>
      </c>
    </row>
    <row r="7" spans="1:4" ht="18.2" customHeight="1">
      <c r="A7" s="31">
        <v>2010101</v>
      </c>
      <c r="B7" s="277" t="s">
        <v>147</v>
      </c>
      <c r="C7" s="32">
        <v>990</v>
      </c>
      <c r="D7" s="32">
        <v>1648</v>
      </c>
    </row>
    <row r="8" spans="1:4" ht="18.2" customHeight="1">
      <c r="A8" s="31">
        <v>2010102</v>
      </c>
      <c r="B8" s="277" t="s">
        <v>148</v>
      </c>
      <c r="C8" s="32">
        <v>549</v>
      </c>
      <c r="D8" s="32">
        <v>247</v>
      </c>
    </row>
    <row r="9" spans="1:4" ht="18.2" customHeight="1">
      <c r="A9" s="31">
        <v>2010104</v>
      </c>
      <c r="B9" s="277" t="s">
        <v>150</v>
      </c>
      <c r="C9" s="32">
        <v>239</v>
      </c>
      <c r="D9" s="32">
        <v>240</v>
      </c>
    </row>
    <row r="10" spans="1:4" ht="18.2" customHeight="1">
      <c r="A10" s="31">
        <v>2010108</v>
      </c>
      <c r="B10" s="277" t="s">
        <v>153</v>
      </c>
      <c r="C10" s="32">
        <v>13</v>
      </c>
      <c r="D10" s="32">
        <v>124</v>
      </c>
    </row>
    <row r="11" spans="1:4" ht="18.2" customHeight="1">
      <c r="A11" s="31">
        <v>2010150</v>
      </c>
      <c r="B11" s="277" t="s">
        <v>154</v>
      </c>
      <c r="C11" s="32">
        <v>0</v>
      </c>
      <c r="D11" s="32">
        <v>14</v>
      </c>
    </row>
    <row r="12" spans="1:4" ht="18.2" customHeight="1">
      <c r="A12" s="31">
        <v>20102</v>
      </c>
      <c r="B12" s="277" t="s">
        <v>156</v>
      </c>
      <c r="C12" s="32">
        <f>SUM(C13:C16)</f>
        <v>1154</v>
      </c>
      <c r="D12" s="32">
        <f>SUM(D13:D16)</f>
        <v>1403</v>
      </c>
    </row>
    <row r="13" spans="1:4" ht="18.2" customHeight="1">
      <c r="A13" s="31">
        <v>2010201</v>
      </c>
      <c r="B13" s="277" t="s">
        <v>147</v>
      </c>
      <c r="C13" s="32">
        <v>818</v>
      </c>
      <c r="D13" s="32">
        <v>1142</v>
      </c>
    </row>
    <row r="14" spans="1:4" ht="18.2" customHeight="1">
      <c r="A14" s="31">
        <v>2010202</v>
      </c>
      <c r="B14" s="277" t="s">
        <v>148</v>
      </c>
      <c r="C14" s="32">
        <v>120</v>
      </c>
      <c r="D14" s="32">
        <v>141</v>
      </c>
    </row>
    <row r="15" spans="1:4" ht="18.2" customHeight="1">
      <c r="A15" s="31">
        <v>2010204</v>
      </c>
      <c r="B15" s="277" t="s">
        <v>157</v>
      </c>
      <c r="C15" s="32">
        <v>202</v>
      </c>
      <c r="D15" s="32">
        <v>0</v>
      </c>
    </row>
    <row r="16" spans="1:4" ht="18.2" customHeight="1">
      <c r="A16" s="31">
        <v>2010205</v>
      </c>
      <c r="B16" s="277" t="s">
        <v>158</v>
      </c>
      <c r="C16" s="32">
        <v>14</v>
      </c>
      <c r="D16" s="32">
        <v>120</v>
      </c>
    </row>
    <row r="17" spans="1:4" ht="18.2" customHeight="1">
      <c r="A17" s="31">
        <v>20103</v>
      </c>
      <c r="B17" s="277" t="s">
        <v>161</v>
      </c>
      <c r="C17" s="32">
        <f>SUM(C18:C23)</f>
        <v>13704</v>
      </c>
      <c r="D17" s="32">
        <f>SUM(D18:D23)</f>
        <v>21330</v>
      </c>
    </row>
    <row r="18" spans="1:4" ht="18.2" customHeight="1">
      <c r="A18" s="31">
        <v>2010301</v>
      </c>
      <c r="B18" s="277" t="s">
        <v>147</v>
      </c>
      <c r="C18" s="32">
        <v>2327</v>
      </c>
      <c r="D18" s="32">
        <v>3621</v>
      </c>
    </row>
    <row r="19" spans="1:4" ht="18.2" customHeight="1">
      <c r="A19" s="31">
        <v>2010302</v>
      </c>
      <c r="B19" s="277" t="s">
        <v>148</v>
      </c>
      <c r="C19" s="32">
        <v>1068</v>
      </c>
      <c r="D19" s="32">
        <v>895</v>
      </c>
    </row>
    <row r="20" spans="1:4" ht="18.2" customHeight="1">
      <c r="A20" s="31">
        <v>2010306</v>
      </c>
      <c r="B20" s="277" t="s">
        <v>163</v>
      </c>
      <c r="C20" s="32">
        <v>1621</v>
      </c>
      <c r="D20" s="32">
        <v>837</v>
      </c>
    </row>
    <row r="21" spans="1:4" ht="18.2" customHeight="1">
      <c r="A21" s="31">
        <v>2010308</v>
      </c>
      <c r="B21" s="277" t="s">
        <v>164</v>
      </c>
      <c r="C21" s="32">
        <v>594</v>
      </c>
      <c r="D21" s="32">
        <v>955</v>
      </c>
    </row>
    <row r="22" spans="1:4" ht="18.2" customHeight="1">
      <c r="A22" s="31">
        <v>2010350</v>
      </c>
      <c r="B22" s="277" t="s">
        <v>154</v>
      </c>
      <c r="C22" s="32">
        <v>4429</v>
      </c>
      <c r="D22" s="32">
        <v>5725</v>
      </c>
    </row>
    <row r="23" spans="1:4" ht="18.2" customHeight="1">
      <c r="A23" s="31">
        <v>2010399</v>
      </c>
      <c r="B23" s="277" t="s">
        <v>165</v>
      </c>
      <c r="C23" s="32">
        <v>3665</v>
      </c>
      <c r="D23" s="32">
        <v>9297</v>
      </c>
    </row>
    <row r="24" spans="1:4" ht="18.2" customHeight="1">
      <c r="A24" s="31">
        <v>20104</v>
      </c>
      <c r="B24" s="277" t="s">
        <v>166</v>
      </c>
      <c r="C24" s="32">
        <f>SUM(C25:C28)</f>
        <v>2836</v>
      </c>
      <c r="D24" s="32">
        <f>SUM(D25:D28)</f>
        <v>3053</v>
      </c>
    </row>
    <row r="25" spans="1:4" ht="18.2" customHeight="1">
      <c r="A25" s="31">
        <v>2010401</v>
      </c>
      <c r="B25" s="277" t="s">
        <v>147</v>
      </c>
      <c r="C25" s="32">
        <v>886</v>
      </c>
      <c r="D25" s="32">
        <v>825</v>
      </c>
    </row>
    <row r="26" spans="1:4" ht="18.2" customHeight="1">
      <c r="A26" s="31">
        <v>2010402</v>
      </c>
      <c r="B26" s="277" t="s">
        <v>148</v>
      </c>
      <c r="C26" s="32">
        <v>290</v>
      </c>
      <c r="D26" s="32">
        <v>450</v>
      </c>
    </row>
    <row r="27" spans="1:4" ht="18.2" customHeight="1">
      <c r="A27" s="31">
        <v>2010450</v>
      </c>
      <c r="B27" s="277" t="s">
        <v>154</v>
      </c>
      <c r="C27" s="32">
        <v>403</v>
      </c>
      <c r="D27" s="32">
        <v>175</v>
      </c>
    </row>
    <row r="28" spans="1:4" ht="18.2" customHeight="1">
      <c r="A28" s="31">
        <v>2010499</v>
      </c>
      <c r="B28" s="277" t="s">
        <v>170</v>
      </c>
      <c r="C28" s="32">
        <v>1257</v>
      </c>
      <c r="D28" s="32">
        <f>1596+7</f>
        <v>1603</v>
      </c>
    </row>
    <row r="29" spans="1:4" ht="18.2" customHeight="1">
      <c r="A29" s="31">
        <v>20105</v>
      </c>
      <c r="B29" s="277" t="s">
        <v>171</v>
      </c>
      <c r="C29" s="32">
        <f>SUM(C30:C33)</f>
        <v>972</v>
      </c>
      <c r="D29" s="32">
        <f>SUM(D30:D33)</f>
        <v>1263</v>
      </c>
    </row>
    <row r="30" spans="1:4" ht="18.2" customHeight="1">
      <c r="A30" s="31">
        <v>2010501</v>
      </c>
      <c r="B30" s="277" t="s">
        <v>147</v>
      </c>
      <c r="C30" s="32">
        <v>507</v>
      </c>
      <c r="D30" s="32">
        <v>602</v>
      </c>
    </row>
    <row r="31" spans="1:4" ht="18.2" customHeight="1">
      <c r="A31" s="31">
        <v>2010505</v>
      </c>
      <c r="B31" s="277" t="s">
        <v>173</v>
      </c>
      <c r="C31" s="32">
        <v>390</v>
      </c>
      <c r="D31" s="32">
        <v>518</v>
      </c>
    </row>
    <row r="32" spans="1:4" ht="18.2" customHeight="1">
      <c r="A32" s="31">
        <v>2010507</v>
      </c>
      <c r="B32" s="277" t="s">
        <v>175</v>
      </c>
      <c r="C32" s="32">
        <v>12</v>
      </c>
      <c r="D32" s="32">
        <v>0</v>
      </c>
    </row>
    <row r="33" spans="1:4" ht="18.2" customHeight="1">
      <c r="A33" s="31">
        <v>2010550</v>
      </c>
      <c r="B33" s="277" t="s">
        <v>154</v>
      </c>
      <c r="C33" s="32">
        <v>63</v>
      </c>
      <c r="D33" s="32">
        <v>143</v>
      </c>
    </row>
    <row r="34" spans="1:4" ht="18.2" customHeight="1">
      <c r="A34" s="31">
        <v>20106</v>
      </c>
      <c r="B34" s="277" t="s">
        <v>178</v>
      </c>
      <c r="C34" s="32">
        <f>SUM(C35:C39)</f>
        <v>2591</v>
      </c>
      <c r="D34" s="32">
        <f>SUM(D35:D39)</f>
        <v>4806</v>
      </c>
    </row>
    <row r="35" spans="1:4" ht="18.2" customHeight="1">
      <c r="A35" s="31">
        <v>2010601</v>
      </c>
      <c r="B35" s="277" t="s">
        <v>147</v>
      </c>
      <c r="C35" s="32">
        <v>1077</v>
      </c>
      <c r="D35" s="32">
        <v>1539</v>
      </c>
    </row>
    <row r="36" spans="1:4" ht="18.2" customHeight="1">
      <c r="A36" s="31">
        <v>2010602</v>
      </c>
      <c r="B36" s="277" t="s">
        <v>148</v>
      </c>
      <c r="C36" s="32">
        <v>271</v>
      </c>
      <c r="D36" s="32">
        <v>127</v>
      </c>
    </row>
    <row r="37" spans="1:4" ht="18.2" customHeight="1">
      <c r="A37" s="31">
        <v>2010608</v>
      </c>
      <c r="B37" s="277" t="s">
        <v>182</v>
      </c>
      <c r="C37" s="32">
        <v>269</v>
      </c>
      <c r="D37" s="32">
        <v>1191</v>
      </c>
    </row>
    <row r="38" spans="1:4" ht="18.2" customHeight="1">
      <c r="A38" s="31">
        <v>2010650</v>
      </c>
      <c r="B38" s="277" t="s">
        <v>154</v>
      </c>
      <c r="C38" s="32">
        <v>835</v>
      </c>
      <c r="D38" s="32">
        <v>948</v>
      </c>
    </row>
    <row r="39" spans="1:4" ht="18.2" customHeight="1">
      <c r="A39" s="31">
        <v>2010699</v>
      </c>
      <c r="B39" s="277" t="s">
        <v>183</v>
      </c>
      <c r="C39" s="32">
        <v>139</v>
      </c>
      <c r="D39" s="32">
        <v>1001</v>
      </c>
    </row>
    <row r="40" spans="1:4" ht="18.2" customHeight="1">
      <c r="A40" s="31">
        <v>20107</v>
      </c>
      <c r="B40" s="277" t="s">
        <v>184</v>
      </c>
      <c r="C40" s="32">
        <f>SUM(C41:C43)</f>
        <v>3237</v>
      </c>
      <c r="D40" s="32">
        <f>SUM(D41:D43)</f>
        <v>3530</v>
      </c>
    </row>
    <row r="41" spans="1:4" ht="18.2" customHeight="1">
      <c r="A41" s="31">
        <v>2010701</v>
      </c>
      <c r="B41" s="277" t="s">
        <v>147</v>
      </c>
      <c r="C41" s="32">
        <v>3012</v>
      </c>
      <c r="D41" s="32">
        <v>698</v>
      </c>
    </row>
    <row r="42" spans="1:4" ht="18.2" customHeight="1">
      <c r="A42" s="31">
        <v>2010702</v>
      </c>
      <c r="B42" s="277" t="s">
        <v>148</v>
      </c>
      <c r="C42" s="32">
        <v>0</v>
      </c>
      <c r="D42" s="32">
        <v>2832</v>
      </c>
    </row>
    <row r="43" spans="1:4" ht="18.2" customHeight="1">
      <c r="A43" s="31">
        <v>2010799</v>
      </c>
      <c r="B43" s="277" t="s">
        <v>186</v>
      </c>
      <c r="C43" s="32">
        <v>225</v>
      </c>
      <c r="D43" s="32"/>
    </row>
    <row r="44" spans="1:4" ht="18.2" customHeight="1">
      <c r="A44" s="31">
        <v>20108</v>
      </c>
      <c r="B44" s="277" t="s">
        <v>187</v>
      </c>
      <c r="C44" s="32">
        <f>SUM(C45:C47)</f>
        <v>1092</v>
      </c>
      <c r="D44" s="32">
        <f>SUM(D45:D47)</f>
        <v>1184</v>
      </c>
    </row>
    <row r="45" spans="1:4" ht="18.2" customHeight="1">
      <c r="A45" s="31">
        <v>2010801</v>
      </c>
      <c r="B45" s="277" t="s">
        <v>147</v>
      </c>
      <c r="C45" s="32">
        <v>883</v>
      </c>
      <c r="D45" s="32">
        <v>1009</v>
      </c>
    </row>
    <row r="46" spans="1:4" ht="18.2" customHeight="1">
      <c r="A46" s="31">
        <v>2010802</v>
      </c>
      <c r="B46" s="277" t="s">
        <v>148</v>
      </c>
      <c r="C46" s="32">
        <v>0</v>
      </c>
      <c r="D46" s="32">
        <v>39</v>
      </c>
    </row>
    <row r="47" spans="1:4" ht="18.2" customHeight="1">
      <c r="A47" s="31">
        <v>2010804</v>
      </c>
      <c r="B47" s="277" t="s">
        <v>188</v>
      </c>
      <c r="C47" s="32">
        <v>209</v>
      </c>
      <c r="D47" s="32">
        <v>136</v>
      </c>
    </row>
    <row r="48" spans="1:4" ht="18.2" customHeight="1">
      <c r="A48" s="31">
        <v>20109</v>
      </c>
      <c r="B48" s="277" t="s">
        <v>189</v>
      </c>
      <c r="C48" s="32">
        <f>SUM(C49:C49)</f>
        <v>30</v>
      </c>
      <c r="D48" s="32">
        <f>SUM(D49:D49)</f>
        <v>30</v>
      </c>
    </row>
    <row r="49" spans="1:4" ht="18.2" customHeight="1">
      <c r="A49" s="31">
        <v>2010999</v>
      </c>
      <c r="B49" s="277" t="s">
        <v>190</v>
      </c>
      <c r="C49" s="32">
        <v>30</v>
      </c>
      <c r="D49" s="32">
        <v>30</v>
      </c>
    </row>
    <row r="50" spans="1:4" ht="18.2" customHeight="1">
      <c r="A50" s="31">
        <v>20111</v>
      </c>
      <c r="B50" s="277" t="s">
        <v>191</v>
      </c>
      <c r="C50" s="32">
        <f>SUM(C51:C55)</f>
        <v>9858</v>
      </c>
      <c r="D50" s="32">
        <f>SUM(D51:D55)</f>
        <v>7727</v>
      </c>
    </row>
    <row r="51" spans="1:4" ht="18.2" customHeight="1">
      <c r="A51" s="31">
        <v>2011101</v>
      </c>
      <c r="B51" s="277" t="s">
        <v>147</v>
      </c>
      <c r="C51" s="32">
        <v>2400</v>
      </c>
      <c r="D51" s="32">
        <v>2815</v>
      </c>
    </row>
    <row r="52" spans="1:4" ht="18.2" customHeight="1">
      <c r="A52" s="31">
        <v>2011102</v>
      </c>
      <c r="B52" s="277" t="s">
        <v>148</v>
      </c>
      <c r="C52" s="32">
        <v>620</v>
      </c>
      <c r="D52" s="32">
        <v>1475</v>
      </c>
    </row>
    <row r="53" spans="1:4" ht="18.2" customHeight="1">
      <c r="A53" s="31">
        <v>2011104</v>
      </c>
      <c r="B53" s="277" t="s">
        <v>192</v>
      </c>
      <c r="C53" s="32">
        <v>2775</v>
      </c>
      <c r="D53" s="32">
        <v>2100</v>
      </c>
    </row>
    <row r="54" spans="1:4" ht="18.2" customHeight="1">
      <c r="A54" s="31">
        <v>2011150</v>
      </c>
      <c r="B54" s="277" t="s">
        <v>154</v>
      </c>
      <c r="C54" s="32">
        <v>720</v>
      </c>
      <c r="D54" s="32">
        <v>1211</v>
      </c>
    </row>
    <row r="55" spans="1:4" ht="18.2" customHeight="1">
      <c r="A55" s="31">
        <v>2011199</v>
      </c>
      <c r="B55" s="277" t="s">
        <v>195</v>
      </c>
      <c r="C55" s="32">
        <v>3343</v>
      </c>
      <c r="D55" s="32">
        <v>126</v>
      </c>
    </row>
    <row r="56" spans="1:4" ht="18.2" customHeight="1">
      <c r="A56" s="31">
        <v>20113</v>
      </c>
      <c r="B56" s="277" t="s">
        <v>196</v>
      </c>
      <c r="C56" s="32">
        <f>SUM(C57:C60)</f>
        <v>688</v>
      </c>
      <c r="D56" s="32">
        <f>SUM(D57:D60)</f>
        <v>1555</v>
      </c>
    </row>
    <row r="57" spans="1:4" ht="18.2" customHeight="1">
      <c r="A57" s="31">
        <v>2011301</v>
      </c>
      <c r="B57" s="277" t="s">
        <v>147</v>
      </c>
      <c r="C57" s="32">
        <v>291</v>
      </c>
      <c r="D57" s="32">
        <v>640</v>
      </c>
    </row>
    <row r="58" spans="1:4" ht="18.2" customHeight="1">
      <c r="A58" s="31">
        <v>2011308</v>
      </c>
      <c r="B58" s="277" t="s">
        <v>197</v>
      </c>
      <c r="C58" s="32">
        <v>302</v>
      </c>
      <c r="D58" s="32">
        <v>551</v>
      </c>
    </row>
    <row r="59" spans="1:4" ht="18.2" customHeight="1">
      <c r="A59" s="31">
        <v>2011350</v>
      </c>
      <c r="B59" s="277" t="s">
        <v>154</v>
      </c>
      <c r="C59" s="32">
        <v>95</v>
      </c>
      <c r="D59" s="32">
        <v>356</v>
      </c>
    </row>
    <row r="60" spans="1:4" ht="18.2" customHeight="1">
      <c r="A60" s="31">
        <v>2011399</v>
      </c>
      <c r="B60" s="277" t="s">
        <v>198</v>
      </c>
      <c r="C60" s="32">
        <v>0</v>
      </c>
      <c r="D60" s="32">
        <v>8</v>
      </c>
    </row>
    <row r="61" spans="1:4" ht="18.2" customHeight="1">
      <c r="A61" s="31">
        <v>20114</v>
      </c>
      <c r="B61" s="277" t="s">
        <v>199</v>
      </c>
      <c r="C61" s="32"/>
      <c r="D61" s="32"/>
    </row>
    <row r="62" spans="1:4" ht="18.2" customHeight="1">
      <c r="A62" s="31">
        <v>20123</v>
      </c>
      <c r="B62" s="277" t="s">
        <v>200</v>
      </c>
      <c r="C62" s="32">
        <f>SUM(C63:C66)</f>
        <v>530</v>
      </c>
      <c r="D62" s="32">
        <f>SUM(D63:D66)</f>
        <v>660</v>
      </c>
    </row>
    <row r="63" spans="1:4" ht="18.2" customHeight="1">
      <c r="A63" s="31">
        <v>2012301</v>
      </c>
      <c r="B63" s="277" t="s">
        <v>147</v>
      </c>
      <c r="C63" s="32">
        <v>190</v>
      </c>
      <c r="D63" s="32">
        <v>202</v>
      </c>
    </row>
    <row r="64" spans="1:4" ht="18.2" customHeight="1">
      <c r="A64" s="31">
        <v>2012304</v>
      </c>
      <c r="B64" s="277" t="s">
        <v>201</v>
      </c>
      <c r="C64" s="32">
        <v>126</v>
      </c>
      <c r="D64" s="32">
        <v>99</v>
      </c>
    </row>
    <row r="65" spans="1:4" ht="18.2" customHeight="1">
      <c r="A65" s="31">
        <v>2012350</v>
      </c>
      <c r="B65" s="277" t="s">
        <v>154</v>
      </c>
      <c r="C65" s="32">
        <v>52</v>
      </c>
      <c r="D65" s="32">
        <v>59</v>
      </c>
    </row>
    <row r="66" spans="1:4" ht="18.2" customHeight="1">
      <c r="A66" s="31">
        <v>2012399</v>
      </c>
      <c r="B66" s="277" t="s">
        <v>202</v>
      </c>
      <c r="C66" s="32">
        <v>162</v>
      </c>
      <c r="D66" s="32">
        <v>300</v>
      </c>
    </row>
    <row r="67" spans="1:4" ht="18.2" customHeight="1">
      <c r="A67" s="31">
        <v>20125</v>
      </c>
      <c r="B67" s="277" t="s">
        <v>203</v>
      </c>
      <c r="C67" s="32"/>
      <c r="D67" s="32"/>
    </row>
    <row r="68" spans="1:4" ht="18.2" customHeight="1">
      <c r="A68" s="31">
        <v>20126</v>
      </c>
      <c r="B68" s="277" t="s">
        <v>204</v>
      </c>
      <c r="C68" s="32">
        <f>SUM(C69:C72)</f>
        <v>1234</v>
      </c>
      <c r="D68" s="32">
        <f>SUM(D69:D72)</f>
        <v>1164</v>
      </c>
    </row>
    <row r="69" spans="1:4" ht="18.2" customHeight="1">
      <c r="A69" s="31">
        <v>2012601</v>
      </c>
      <c r="B69" s="277" t="s">
        <v>147</v>
      </c>
      <c r="C69" s="32">
        <v>443</v>
      </c>
      <c r="D69" s="32">
        <v>511</v>
      </c>
    </row>
    <row r="70" spans="1:4" ht="18.2" customHeight="1">
      <c r="A70" s="31">
        <v>2012602</v>
      </c>
      <c r="B70" s="277" t="s">
        <v>148</v>
      </c>
      <c r="C70" s="32">
        <v>100</v>
      </c>
      <c r="D70" s="32">
        <v>130</v>
      </c>
    </row>
    <row r="71" spans="1:4" ht="18.2" customHeight="1">
      <c r="A71" s="31">
        <v>2012604</v>
      </c>
      <c r="B71" s="277" t="s">
        <v>205</v>
      </c>
      <c r="C71" s="32">
        <v>343</v>
      </c>
      <c r="D71" s="32">
        <v>523</v>
      </c>
    </row>
    <row r="72" spans="1:4" ht="18.2" customHeight="1">
      <c r="A72" s="31">
        <v>2012699</v>
      </c>
      <c r="B72" s="277" t="s">
        <v>206</v>
      </c>
      <c r="C72" s="32">
        <v>348</v>
      </c>
      <c r="D72" s="32"/>
    </row>
    <row r="73" spans="1:4" ht="18.2" customHeight="1">
      <c r="A73" s="31">
        <v>20128</v>
      </c>
      <c r="B73" s="277" t="s">
        <v>207</v>
      </c>
      <c r="C73" s="32">
        <f>SUM(C74:C75)</f>
        <v>211</v>
      </c>
      <c r="D73" s="32">
        <f>SUM(D74:D75)</f>
        <v>314</v>
      </c>
    </row>
    <row r="74" spans="1:4" ht="18.2" customHeight="1">
      <c r="A74" s="31">
        <v>2012801</v>
      </c>
      <c r="B74" s="277" t="s">
        <v>147</v>
      </c>
      <c r="C74" s="32">
        <v>192</v>
      </c>
      <c r="D74" s="32">
        <v>220</v>
      </c>
    </row>
    <row r="75" spans="1:4" ht="18.2" customHeight="1">
      <c r="A75" s="31">
        <v>2012802</v>
      </c>
      <c r="B75" s="277" t="s">
        <v>148</v>
      </c>
      <c r="C75" s="32">
        <v>19</v>
      </c>
      <c r="D75" s="32">
        <v>94</v>
      </c>
    </row>
    <row r="76" spans="1:4" ht="18.2" customHeight="1">
      <c r="A76" s="31">
        <v>20129</v>
      </c>
      <c r="B76" s="277" t="s">
        <v>209</v>
      </c>
      <c r="C76" s="32">
        <f>SUM(C77:C80)</f>
        <v>2364</v>
      </c>
      <c r="D76" s="32">
        <f>SUM(D77:D80)</f>
        <v>2780</v>
      </c>
    </row>
    <row r="77" spans="1:4" ht="18.2" customHeight="1">
      <c r="A77" s="31">
        <v>2012901</v>
      </c>
      <c r="B77" s="277" t="s">
        <v>147</v>
      </c>
      <c r="C77" s="32">
        <v>352</v>
      </c>
      <c r="D77" s="32">
        <v>359</v>
      </c>
    </row>
    <row r="78" spans="1:4" ht="18.2" customHeight="1">
      <c r="A78" s="31">
        <v>2012902</v>
      </c>
      <c r="B78" s="277" t="s">
        <v>148</v>
      </c>
      <c r="C78" s="32">
        <v>202</v>
      </c>
      <c r="D78" s="32">
        <v>123</v>
      </c>
    </row>
    <row r="79" spans="1:4" ht="18.2" customHeight="1">
      <c r="A79" s="31">
        <v>2012950</v>
      </c>
      <c r="B79" s="277" t="s">
        <v>154</v>
      </c>
      <c r="C79" s="32">
        <v>234</v>
      </c>
      <c r="D79" s="32">
        <v>303</v>
      </c>
    </row>
    <row r="80" spans="1:4" ht="18.2" customHeight="1">
      <c r="A80" s="31">
        <v>2012999</v>
      </c>
      <c r="B80" s="277" t="s">
        <v>211</v>
      </c>
      <c r="C80" s="32">
        <v>1576</v>
      </c>
      <c r="D80" s="32">
        <v>1995</v>
      </c>
    </row>
    <row r="81" spans="1:4" ht="18.2" customHeight="1">
      <c r="A81" s="31">
        <v>20131</v>
      </c>
      <c r="B81" s="277" t="s">
        <v>212</v>
      </c>
      <c r="C81" s="32">
        <f>SUM(C82:C85)</f>
        <v>2339</v>
      </c>
      <c r="D81" s="32">
        <f>SUM(D82:D85)</f>
        <v>2766</v>
      </c>
    </row>
    <row r="82" spans="1:4" ht="18.2" customHeight="1">
      <c r="A82" s="31">
        <v>2013101</v>
      </c>
      <c r="B82" s="277" t="s">
        <v>147</v>
      </c>
      <c r="C82" s="32">
        <v>1310</v>
      </c>
      <c r="D82" s="32">
        <v>1670</v>
      </c>
    </row>
    <row r="83" spans="1:4" ht="18.2" customHeight="1">
      <c r="A83" s="31">
        <v>2013102</v>
      </c>
      <c r="B83" s="277" t="s">
        <v>148</v>
      </c>
      <c r="C83" s="32">
        <v>483</v>
      </c>
      <c r="D83" s="32">
        <v>362</v>
      </c>
    </row>
    <row r="84" spans="1:4" ht="18.2" customHeight="1">
      <c r="A84" s="31">
        <v>2013150</v>
      </c>
      <c r="B84" s="277" t="s">
        <v>154</v>
      </c>
      <c r="C84" s="32">
        <v>253</v>
      </c>
      <c r="D84" s="32">
        <v>252</v>
      </c>
    </row>
    <row r="85" spans="1:4" ht="18.2" customHeight="1">
      <c r="A85" s="31">
        <v>2013199</v>
      </c>
      <c r="B85" s="277" t="s">
        <v>214</v>
      </c>
      <c r="C85" s="32">
        <v>293</v>
      </c>
      <c r="D85" s="32">
        <v>482</v>
      </c>
    </row>
    <row r="86" spans="1:4" ht="18.2" customHeight="1">
      <c r="A86" s="31">
        <v>20132</v>
      </c>
      <c r="B86" s="277" t="s">
        <v>215</v>
      </c>
      <c r="C86" s="32">
        <f>SUM(C87:C91)</f>
        <v>1170</v>
      </c>
      <c r="D86" s="32">
        <f>SUM(D87:D91)</f>
        <v>1871</v>
      </c>
    </row>
    <row r="87" spans="1:4" ht="18.2" customHeight="1">
      <c r="A87" s="31">
        <v>2013201</v>
      </c>
      <c r="B87" s="277" t="s">
        <v>147</v>
      </c>
      <c r="C87" s="32">
        <v>438</v>
      </c>
      <c r="D87" s="32">
        <v>644</v>
      </c>
    </row>
    <row r="88" spans="1:4" ht="18.2" customHeight="1">
      <c r="A88" s="31">
        <v>2013202</v>
      </c>
      <c r="B88" s="277" t="s">
        <v>148</v>
      </c>
      <c r="C88" s="32">
        <v>326</v>
      </c>
      <c r="D88" s="32">
        <v>252</v>
      </c>
    </row>
    <row r="89" spans="1:4" ht="18.2" customHeight="1">
      <c r="A89" s="31">
        <v>2013204</v>
      </c>
      <c r="B89" s="277" t="s">
        <v>216</v>
      </c>
      <c r="C89" s="32">
        <v>138</v>
      </c>
      <c r="D89" s="32">
        <v>154</v>
      </c>
    </row>
    <row r="90" spans="1:4" ht="18.2" customHeight="1">
      <c r="A90" s="31">
        <v>2013250</v>
      </c>
      <c r="B90" s="277" t="s">
        <v>154</v>
      </c>
      <c r="C90" s="32">
        <v>128</v>
      </c>
      <c r="D90" s="32">
        <v>111</v>
      </c>
    </row>
    <row r="91" spans="1:4" ht="18.2" customHeight="1">
      <c r="A91" s="31">
        <v>2013299</v>
      </c>
      <c r="B91" s="277" t="s">
        <v>217</v>
      </c>
      <c r="C91" s="32">
        <v>140</v>
      </c>
      <c r="D91" s="32">
        <v>710</v>
      </c>
    </row>
    <row r="92" spans="1:4" ht="18.2" customHeight="1">
      <c r="A92" s="31">
        <v>20133</v>
      </c>
      <c r="B92" s="277" t="s">
        <v>218</v>
      </c>
      <c r="C92" s="32">
        <f>SUM(C93:C96)</f>
        <v>1277</v>
      </c>
      <c r="D92" s="32">
        <f>SUM(D93:D96)</f>
        <v>2430</v>
      </c>
    </row>
    <row r="93" spans="1:4" ht="18.2" customHeight="1">
      <c r="A93" s="31">
        <v>2013301</v>
      </c>
      <c r="B93" s="277" t="s">
        <v>147</v>
      </c>
      <c r="C93" s="32">
        <v>395</v>
      </c>
      <c r="D93" s="32">
        <v>463</v>
      </c>
    </row>
    <row r="94" spans="1:4" ht="18.2" customHeight="1">
      <c r="A94" s="31">
        <v>2013302</v>
      </c>
      <c r="B94" s="277" t="s">
        <v>148</v>
      </c>
      <c r="C94" s="32">
        <v>508</v>
      </c>
      <c r="D94" s="32">
        <v>1431</v>
      </c>
    </row>
    <row r="95" spans="1:4" ht="18.2" customHeight="1">
      <c r="A95" s="31">
        <v>2013350</v>
      </c>
      <c r="B95" s="277" t="s">
        <v>154</v>
      </c>
      <c r="C95" s="32">
        <v>166</v>
      </c>
      <c r="D95" s="32">
        <v>158</v>
      </c>
    </row>
    <row r="96" spans="1:4" ht="18.2" customHeight="1">
      <c r="A96" s="31">
        <v>2013399</v>
      </c>
      <c r="B96" s="277" t="s">
        <v>220</v>
      </c>
      <c r="C96" s="32">
        <v>208</v>
      </c>
      <c r="D96" s="32">
        <v>378</v>
      </c>
    </row>
    <row r="97" spans="1:4" ht="18.2" customHeight="1">
      <c r="A97" s="31">
        <v>20134</v>
      </c>
      <c r="B97" s="277" t="s">
        <v>221</v>
      </c>
      <c r="C97" s="32">
        <f>SUM(C98:C102)</f>
        <v>578</v>
      </c>
      <c r="D97" s="32">
        <f>SUM(D98:D102)</f>
        <v>852</v>
      </c>
    </row>
    <row r="98" spans="1:4" ht="18.2" customHeight="1">
      <c r="A98" s="31">
        <v>2013401</v>
      </c>
      <c r="B98" s="277" t="s">
        <v>147</v>
      </c>
      <c r="C98" s="32">
        <v>418</v>
      </c>
      <c r="D98" s="32">
        <v>475</v>
      </c>
    </row>
    <row r="99" spans="1:4" ht="18.2" customHeight="1">
      <c r="A99" s="31">
        <v>2013402</v>
      </c>
      <c r="B99" s="277" t="s">
        <v>148</v>
      </c>
      <c r="C99" s="32">
        <v>95</v>
      </c>
      <c r="D99" s="32">
        <v>284</v>
      </c>
    </row>
    <row r="100" spans="1:4" ht="18.2" customHeight="1">
      <c r="A100" s="31">
        <v>2013404</v>
      </c>
      <c r="B100" s="277" t="s">
        <v>222</v>
      </c>
      <c r="C100" s="32">
        <v>0</v>
      </c>
      <c r="D100" s="32">
        <v>7</v>
      </c>
    </row>
    <row r="101" spans="1:4" ht="18.2" customHeight="1">
      <c r="A101" s="31">
        <v>2013450</v>
      </c>
      <c r="B101" s="277" t="s">
        <v>154</v>
      </c>
      <c r="C101" s="32">
        <v>65</v>
      </c>
      <c r="D101" s="32">
        <v>79</v>
      </c>
    </row>
    <row r="102" spans="1:4" ht="18.2" customHeight="1">
      <c r="A102" s="31">
        <v>2013499</v>
      </c>
      <c r="B102" s="277" t="s">
        <v>224</v>
      </c>
      <c r="C102" s="32">
        <v>0</v>
      </c>
      <c r="D102" s="32">
        <v>7</v>
      </c>
    </row>
    <row r="103" spans="1:4" ht="18.2" customHeight="1">
      <c r="A103" s="31">
        <v>20135</v>
      </c>
      <c r="B103" s="277" t="s">
        <v>225</v>
      </c>
      <c r="C103" s="32">
        <f>SUM(C104:C105)</f>
        <v>102</v>
      </c>
      <c r="D103" s="32">
        <f>SUM(D104:D105)</f>
        <v>130</v>
      </c>
    </row>
    <row r="104" spans="1:4" ht="18.2" customHeight="1">
      <c r="A104" s="31">
        <v>2013501</v>
      </c>
      <c r="B104" s="277" t="s">
        <v>147</v>
      </c>
      <c r="C104" s="32">
        <v>86</v>
      </c>
      <c r="D104" s="32">
        <v>103</v>
      </c>
    </row>
    <row r="105" spans="1:4" ht="18.2" customHeight="1">
      <c r="A105" s="31">
        <v>2013502</v>
      </c>
      <c r="B105" s="277" t="s">
        <v>148</v>
      </c>
      <c r="C105" s="32">
        <v>16</v>
      </c>
      <c r="D105" s="32">
        <v>27</v>
      </c>
    </row>
    <row r="106" spans="1:4" ht="18.2" customHeight="1">
      <c r="A106" s="31">
        <v>20136</v>
      </c>
      <c r="B106" s="277" t="s">
        <v>100</v>
      </c>
      <c r="C106" s="32">
        <f>SUM(C107:C110)</f>
        <v>1353</v>
      </c>
      <c r="D106" s="32">
        <f>SUM(D107:D110)</f>
        <v>1973</v>
      </c>
    </row>
    <row r="107" spans="1:4" ht="18.2" customHeight="1">
      <c r="A107" s="31">
        <v>2013601</v>
      </c>
      <c r="B107" s="277" t="s">
        <v>147</v>
      </c>
      <c r="C107" s="32">
        <v>1076</v>
      </c>
      <c r="D107" s="32">
        <v>1237</v>
      </c>
    </row>
    <row r="108" spans="1:4" ht="18.2" customHeight="1">
      <c r="A108" s="31">
        <v>2013602</v>
      </c>
      <c r="B108" s="277" t="s">
        <v>148</v>
      </c>
      <c r="C108" s="32">
        <v>225</v>
      </c>
      <c r="D108" s="32">
        <v>589</v>
      </c>
    </row>
    <row r="109" spans="1:4" ht="18.2" customHeight="1">
      <c r="A109" s="31">
        <v>2013650</v>
      </c>
      <c r="B109" s="277" t="s">
        <v>154</v>
      </c>
      <c r="C109" s="32">
        <v>52</v>
      </c>
      <c r="D109" s="32">
        <v>37</v>
      </c>
    </row>
    <row r="110" spans="1:4" ht="18.2" customHeight="1">
      <c r="A110" s="31">
        <v>2013699</v>
      </c>
      <c r="B110" s="277" t="s">
        <v>226</v>
      </c>
      <c r="C110" s="32">
        <v>0</v>
      </c>
      <c r="D110" s="32">
        <v>110</v>
      </c>
    </row>
    <row r="111" spans="1:4" ht="18.2" customHeight="1">
      <c r="A111" s="31">
        <v>20137</v>
      </c>
      <c r="B111" s="277" t="s">
        <v>227</v>
      </c>
      <c r="C111" s="32">
        <f>SUM(C112:C113)</f>
        <v>475</v>
      </c>
      <c r="D111" s="32">
        <f>SUM(D112:D113)</f>
        <v>466</v>
      </c>
    </row>
    <row r="112" spans="1:4" ht="18.2" customHeight="1">
      <c r="A112" s="31">
        <v>2013701</v>
      </c>
      <c r="B112" s="277" t="s">
        <v>147</v>
      </c>
      <c r="C112" s="32">
        <v>228</v>
      </c>
      <c r="D112" s="32">
        <v>161</v>
      </c>
    </row>
    <row r="113" spans="1:4" ht="18.2" customHeight="1">
      <c r="A113" s="31">
        <v>2013704</v>
      </c>
      <c r="B113" s="277" t="s">
        <v>228</v>
      </c>
      <c r="C113" s="32">
        <v>247</v>
      </c>
      <c r="D113" s="32">
        <v>305</v>
      </c>
    </row>
    <row r="114" spans="1:4" ht="18.2" customHeight="1">
      <c r="A114" s="31">
        <v>20138</v>
      </c>
      <c r="B114" s="277" t="s">
        <v>229</v>
      </c>
      <c r="C114" s="32">
        <f>SUM(C115:C123)</f>
        <v>6525</v>
      </c>
      <c r="D114" s="32">
        <f>SUM(D115:D123)</f>
        <v>7169</v>
      </c>
    </row>
    <row r="115" spans="1:4" ht="18.2" customHeight="1">
      <c r="A115" s="31">
        <v>2013801</v>
      </c>
      <c r="B115" s="277" t="s">
        <v>147</v>
      </c>
      <c r="C115" s="32">
        <v>1847</v>
      </c>
      <c r="D115" s="32">
        <v>2146</v>
      </c>
    </row>
    <row r="116" spans="1:4" ht="18.2" customHeight="1">
      <c r="A116" s="31">
        <v>2013802</v>
      </c>
      <c r="B116" s="277" t="s">
        <v>148</v>
      </c>
      <c r="C116" s="32">
        <v>6</v>
      </c>
      <c r="D116" s="32">
        <v>0</v>
      </c>
    </row>
    <row r="117" spans="1:4" ht="18.2" customHeight="1">
      <c r="A117" s="31">
        <v>2013805</v>
      </c>
      <c r="B117" s="277" t="s">
        <v>231</v>
      </c>
      <c r="C117" s="32">
        <v>120</v>
      </c>
      <c r="D117" s="32">
        <v>144</v>
      </c>
    </row>
    <row r="118" spans="1:4" ht="18.2" customHeight="1">
      <c r="A118" s="31">
        <v>2013808</v>
      </c>
      <c r="B118" s="277" t="s">
        <v>181</v>
      </c>
      <c r="C118" s="32">
        <v>34</v>
      </c>
      <c r="D118" s="32">
        <v>0</v>
      </c>
    </row>
    <row r="119" spans="1:4" ht="18.2" customHeight="1">
      <c r="A119" s="31">
        <v>2013810</v>
      </c>
      <c r="B119" s="277" t="s">
        <v>232</v>
      </c>
      <c r="C119" s="32">
        <v>178</v>
      </c>
      <c r="D119" s="32">
        <v>269</v>
      </c>
    </row>
    <row r="120" spans="1:4" ht="18.2" customHeight="1">
      <c r="A120" s="31">
        <v>2013815</v>
      </c>
      <c r="B120" s="277" t="s">
        <v>234</v>
      </c>
      <c r="C120" s="32">
        <v>116</v>
      </c>
      <c r="D120" s="32">
        <v>183</v>
      </c>
    </row>
    <row r="121" spans="1:4" ht="18.2" customHeight="1">
      <c r="A121" s="31">
        <v>2013816</v>
      </c>
      <c r="B121" s="277" t="s">
        <v>235</v>
      </c>
      <c r="C121" s="32">
        <v>273</v>
      </c>
      <c r="D121" s="32">
        <v>65</v>
      </c>
    </row>
    <row r="122" spans="1:4" ht="18.2" customHeight="1">
      <c r="A122" s="31">
        <v>2013850</v>
      </c>
      <c r="B122" s="277" t="s">
        <v>154</v>
      </c>
      <c r="C122" s="32">
        <v>2576</v>
      </c>
      <c r="D122" s="32">
        <v>3364</v>
      </c>
    </row>
    <row r="123" spans="1:4" ht="18.2" customHeight="1">
      <c r="A123" s="31">
        <v>2013899</v>
      </c>
      <c r="B123" s="277" t="s">
        <v>236</v>
      </c>
      <c r="C123" s="32">
        <v>1375</v>
      </c>
      <c r="D123" s="32">
        <v>998</v>
      </c>
    </row>
    <row r="124" spans="1:4" ht="18.2" customHeight="1">
      <c r="A124" s="31">
        <v>20199</v>
      </c>
      <c r="B124" s="277" t="s">
        <v>101</v>
      </c>
      <c r="C124" s="32">
        <f>SUM(C125:C125)</f>
        <v>13714</v>
      </c>
      <c r="D124" s="32">
        <f>SUM(D125:D125)</f>
        <v>7085</v>
      </c>
    </row>
    <row r="125" spans="1:4" ht="18.2" customHeight="1">
      <c r="A125" s="31">
        <v>2019999</v>
      </c>
      <c r="B125" s="277" t="s">
        <v>237</v>
      </c>
      <c r="C125" s="32">
        <v>13714</v>
      </c>
      <c r="D125" s="32">
        <v>7085</v>
      </c>
    </row>
    <row r="126" spans="1:4" ht="18.2" customHeight="1">
      <c r="A126" s="31">
        <v>202</v>
      </c>
      <c r="B126" s="277" t="s">
        <v>238</v>
      </c>
      <c r="C126" s="32"/>
      <c r="D126" s="32"/>
    </row>
    <row r="127" spans="1:4" ht="18.2" customHeight="1">
      <c r="A127" s="31">
        <v>203</v>
      </c>
      <c r="B127" s="277" t="s">
        <v>240</v>
      </c>
      <c r="C127" s="32">
        <f>SUM(C128,C129,C130,C131,C134)</f>
        <v>2080</v>
      </c>
      <c r="D127" s="32">
        <f>SUM(D128,D129,D130,D131,D134)</f>
        <v>18260</v>
      </c>
    </row>
    <row r="128" spans="1:4" ht="18.2" customHeight="1">
      <c r="A128" s="31">
        <v>20301</v>
      </c>
      <c r="B128" s="277" t="s">
        <v>241</v>
      </c>
      <c r="C128" s="32"/>
      <c r="D128" s="32"/>
    </row>
    <row r="129" spans="1:4" ht="18.2" customHeight="1">
      <c r="A129" s="31">
        <v>20304</v>
      </c>
      <c r="B129" s="277" t="s">
        <v>242</v>
      </c>
      <c r="C129" s="32"/>
      <c r="D129" s="32"/>
    </row>
    <row r="130" spans="1:4" ht="18.2" customHeight="1">
      <c r="A130" s="31">
        <v>20305</v>
      </c>
      <c r="B130" s="277" t="s">
        <v>243</v>
      </c>
      <c r="C130" s="32"/>
      <c r="D130" s="32"/>
    </row>
    <row r="131" spans="1:4" ht="18.2" customHeight="1">
      <c r="A131" s="31">
        <v>20306</v>
      </c>
      <c r="B131" s="277" t="s">
        <v>244</v>
      </c>
      <c r="C131" s="32">
        <f>SUM(C132:C133)</f>
        <v>2080</v>
      </c>
      <c r="D131" s="32">
        <f>SUM(D132:D133)</f>
        <v>18260</v>
      </c>
    </row>
    <row r="132" spans="1:4" ht="18.2" customHeight="1">
      <c r="A132" s="31">
        <v>2030603</v>
      </c>
      <c r="B132" s="277" t="s">
        <v>247</v>
      </c>
      <c r="C132" s="32">
        <v>992</v>
      </c>
      <c r="D132" s="32">
        <v>17700</v>
      </c>
    </row>
    <row r="133" spans="1:4" ht="18.2" customHeight="1">
      <c r="A133" s="31">
        <v>2030607</v>
      </c>
      <c r="B133" s="277" t="s">
        <v>248</v>
      </c>
      <c r="C133" s="32">
        <v>1088</v>
      </c>
      <c r="D133" s="32">
        <v>560</v>
      </c>
    </row>
    <row r="134" spans="1:4" ht="18.2" customHeight="1">
      <c r="A134" s="31">
        <v>20399</v>
      </c>
      <c r="B134" s="277" t="s">
        <v>250</v>
      </c>
      <c r="C134" s="32"/>
      <c r="D134" s="32"/>
    </row>
    <row r="135" spans="1:4" ht="18.2" customHeight="1">
      <c r="A135" s="31">
        <v>204</v>
      </c>
      <c r="B135" s="277" t="s">
        <v>251</v>
      </c>
      <c r="C135" s="32">
        <f>C136+C137+C144+C147+C150+C153+C164+C165+C169+C173+C174</f>
        <v>30724</v>
      </c>
      <c r="D135" s="32">
        <f>D136+D137+D144+D147+D150+D153+D164+D165+D169+D173+D174</f>
        <v>35467</v>
      </c>
    </row>
    <row r="136" spans="1:4" ht="18.2" customHeight="1">
      <c r="A136" s="31">
        <v>20401</v>
      </c>
      <c r="B136" s="277" t="s">
        <v>252</v>
      </c>
      <c r="C136" s="32"/>
      <c r="D136" s="32"/>
    </row>
    <row r="137" spans="1:4" ht="18.2" customHeight="1">
      <c r="A137" s="31">
        <v>20402</v>
      </c>
      <c r="B137" s="277" t="s">
        <v>255</v>
      </c>
      <c r="C137" s="32">
        <f>SUM(C138:C143)</f>
        <v>27517</v>
      </c>
      <c r="D137" s="32">
        <f>SUM(D138:D143)</f>
        <v>29623</v>
      </c>
    </row>
    <row r="138" spans="1:4" ht="18.2" customHeight="1">
      <c r="A138" s="31">
        <v>2040201</v>
      </c>
      <c r="B138" s="277" t="s">
        <v>147</v>
      </c>
      <c r="C138" s="32">
        <v>9740</v>
      </c>
      <c r="D138" s="32">
        <v>19906</v>
      </c>
    </row>
    <row r="139" spans="1:4" ht="18.2" customHeight="1">
      <c r="A139" s="31">
        <v>2040202</v>
      </c>
      <c r="B139" s="277" t="s">
        <v>148</v>
      </c>
      <c r="C139" s="32">
        <v>13109</v>
      </c>
      <c r="D139" s="32">
        <v>4019</v>
      </c>
    </row>
    <row r="140" spans="1:4" ht="18.2" customHeight="1">
      <c r="A140" s="31">
        <v>2040219</v>
      </c>
      <c r="B140" s="277" t="s">
        <v>181</v>
      </c>
      <c r="C140" s="32">
        <v>0</v>
      </c>
      <c r="D140" s="32">
        <v>1489</v>
      </c>
    </row>
    <row r="141" spans="1:4" ht="18.2" customHeight="1">
      <c r="A141" s="31">
        <v>2040220</v>
      </c>
      <c r="B141" s="277" t="s">
        <v>256</v>
      </c>
      <c r="C141" s="32">
        <v>18</v>
      </c>
      <c r="D141" s="32">
        <v>0</v>
      </c>
    </row>
    <row r="142" spans="1:4" ht="18.2" customHeight="1">
      <c r="A142" s="31">
        <v>2040221</v>
      </c>
      <c r="B142" s="277" t="s">
        <v>257</v>
      </c>
      <c r="C142" s="32">
        <v>11</v>
      </c>
      <c r="D142" s="32">
        <v>0</v>
      </c>
    </row>
    <row r="143" spans="1:4" ht="18.2" customHeight="1">
      <c r="A143" s="31">
        <v>2040299</v>
      </c>
      <c r="B143" s="277" t="s">
        <v>258</v>
      </c>
      <c r="C143" s="32">
        <v>4639</v>
      </c>
      <c r="D143" s="32">
        <v>4209</v>
      </c>
    </row>
    <row r="144" spans="1:4" ht="18.2" customHeight="1">
      <c r="A144" s="31">
        <v>20403</v>
      </c>
      <c r="B144" s="277" t="s">
        <v>259</v>
      </c>
      <c r="C144" s="32">
        <f>SUM(C145:C146)</f>
        <v>116</v>
      </c>
      <c r="D144" s="32">
        <f>SUM(D145:D146)</f>
        <v>137</v>
      </c>
    </row>
    <row r="145" spans="1:4" ht="18.2" customHeight="1">
      <c r="A145" s="31">
        <v>2040302</v>
      </c>
      <c r="B145" s="277" t="s">
        <v>148</v>
      </c>
      <c r="C145" s="32">
        <v>80</v>
      </c>
      <c r="D145" s="32">
        <v>80</v>
      </c>
    </row>
    <row r="146" spans="1:4" ht="18.2" customHeight="1">
      <c r="A146" s="31">
        <v>2040350</v>
      </c>
      <c r="B146" s="277" t="s">
        <v>154</v>
      </c>
      <c r="C146" s="32">
        <v>36</v>
      </c>
      <c r="D146" s="32">
        <v>57</v>
      </c>
    </row>
    <row r="147" spans="1:4" ht="18.2" customHeight="1">
      <c r="A147" s="31">
        <v>20404</v>
      </c>
      <c r="B147" s="277" t="s">
        <v>262</v>
      </c>
      <c r="C147" s="32">
        <f>SUM(C148:C149)</f>
        <v>200</v>
      </c>
      <c r="D147" s="32">
        <f>SUM(D148:D149)</f>
        <v>6</v>
      </c>
    </row>
    <row r="148" spans="1:4" ht="18.2" customHeight="1">
      <c r="A148" s="31">
        <v>2040401</v>
      </c>
      <c r="B148" s="277" t="s">
        <v>147</v>
      </c>
      <c r="C148" s="32">
        <v>0</v>
      </c>
      <c r="D148" s="32">
        <v>6</v>
      </c>
    </row>
    <row r="149" spans="1:4" ht="18.2" customHeight="1">
      <c r="A149" s="31">
        <v>2040499</v>
      </c>
      <c r="B149" s="277" t="s">
        <v>264</v>
      </c>
      <c r="C149" s="32">
        <v>200</v>
      </c>
      <c r="D149" s="32"/>
    </row>
    <row r="150" spans="1:4" ht="18.2" customHeight="1">
      <c r="A150" s="31">
        <v>20405</v>
      </c>
      <c r="B150" s="277" t="s">
        <v>265</v>
      </c>
      <c r="C150" s="32">
        <f>SUM(C151:C152)</f>
        <v>109</v>
      </c>
      <c r="D150" s="32">
        <f>SUM(D151:D152)</f>
        <v>7</v>
      </c>
    </row>
    <row r="151" spans="1:4" ht="18.2" customHeight="1">
      <c r="A151" s="31">
        <v>2040501</v>
      </c>
      <c r="B151" s="277" t="s">
        <v>147</v>
      </c>
      <c r="C151" s="32">
        <v>0</v>
      </c>
      <c r="D151" s="32">
        <v>7</v>
      </c>
    </row>
    <row r="152" spans="1:4" ht="18.2" customHeight="1">
      <c r="A152" s="31">
        <v>2040599</v>
      </c>
      <c r="B152" s="277" t="s">
        <v>267</v>
      </c>
      <c r="C152" s="32">
        <v>109</v>
      </c>
      <c r="D152" s="32"/>
    </row>
    <row r="153" spans="1:4" ht="18.2" customHeight="1">
      <c r="A153" s="31">
        <v>20406</v>
      </c>
      <c r="B153" s="277" t="s">
        <v>268</v>
      </c>
      <c r="C153" s="32">
        <f>SUM(C154:C163)</f>
        <v>1216</v>
      </c>
      <c r="D153" s="32">
        <f>SUM(D154:D163)</f>
        <v>1316</v>
      </c>
    </row>
    <row r="154" spans="1:4" ht="18.2" customHeight="1">
      <c r="A154" s="31">
        <v>2040601</v>
      </c>
      <c r="B154" s="277" t="s">
        <v>147</v>
      </c>
      <c r="C154" s="32">
        <v>829</v>
      </c>
      <c r="D154" s="32">
        <v>978</v>
      </c>
    </row>
    <row r="155" spans="1:4" ht="18.2" customHeight="1">
      <c r="A155" s="31">
        <v>2040602</v>
      </c>
      <c r="B155" s="277" t="s">
        <v>148</v>
      </c>
      <c r="C155" s="32">
        <v>11</v>
      </c>
      <c r="D155" s="32">
        <v>13</v>
      </c>
    </row>
    <row r="156" spans="1:4" ht="18.2" customHeight="1">
      <c r="A156" s="31">
        <v>2040604</v>
      </c>
      <c r="B156" s="277" t="s">
        <v>269</v>
      </c>
      <c r="C156" s="32">
        <v>8</v>
      </c>
      <c r="D156" s="32">
        <v>18</v>
      </c>
    </row>
    <row r="157" spans="1:4" ht="18.2" customHeight="1">
      <c r="A157" s="31">
        <v>2040605</v>
      </c>
      <c r="B157" s="277" t="s">
        <v>270</v>
      </c>
      <c r="C157" s="32">
        <v>50</v>
      </c>
      <c r="D157" s="32">
        <v>63</v>
      </c>
    </row>
    <row r="158" spans="1:4" ht="18.2" customHeight="1">
      <c r="A158" s="31">
        <v>2040607</v>
      </c>
      <c r="B158" s="277" t="s">
        <v>272</v>
      </c>
      <c r="C158" s="32">
        <v>93</v>
      </c>
      <c r="D158" s="32">
        <v>121</v>
      </c>
    </row>
    <row r="159" spans="1:4" ht="18.2" customHeight="1">
      <c r="A159" s="31">
        <v>2040610</v>
      </c>
      <c r="B159" s="277" t="s">
        <v>273</v>
      </c>
      <c r="C159" s="32">
        <v>6</v>
      </c>
      <c r="D159" s="32">
        <v>18</v>
      </c>
    </row>
    <row r="160" spans="1:4" ht="18.2" customHeight="1">
      <c r="A160" s="31">
        <v>2040612</v>
      </c>
      <c r="B160" s="277" t="s">
        <v>274</v>
      </c>
      <c r="C160" s="32">
        <v>19</v>
      </c>
      <c r="D160" s="32">
        <v>45</v>
      </c>
    </row>
    <row r="161" spans="1:4" ht="18.2" customHeight="1">
      <c r="A161" s="31">
        <v>2040613</v>
      </c>
      <c r="B161" s="277" t="s">
        <v>181</v>
      </c>
      <c r="C161" s="32">
        <v>47</v>
      </c>
      <c r="D161" s="32">
        <v>52</v>
      </c>
    </row>
    <row r="162" spans="1:4" ht="18.2" customHeight="1">
      <c r="A162" s="31">
        <v>2040650</v>
      </c>
      <c r="B162" s="277" t="s">
        <v>154</v>
      </c>
      <c r="C162" s="32">
        <v>23</v>
      </c>
      <c r="D162" s="32">
        <v>8</v>
      </c>
    </row>
    <row r="163" spans="1:4" ht="18.2" customHeight="1">
      <c r="A163" s="31">
        <v>2040699</v>
      </c>
      <c r="B163" s="277" t="s">
        <v>275</v>
      </c>
      <c r="C163" s="32">
        <v>130</v>
      </c>
      <c r="D163" s="32"/>
    </row>
    <row r="164" spans="1:4" ht="18.2" customHeight="1">
      <c r="A164" s="31">
        <v>20407</v>
      </c>
      <c r="B164" s="277" t="s">
        <v>276</v>
      </c>
      <c r="C164" s="32"/>
      <c r="D164" s="32"/>
    </row>
    <row r="165" spans="1:4" ht="18.2" customHeight="1">
      <c r="A165" s="31">
        <v>20408</v>
      </c>
      <c r="B165" s="277" t="s">
        <v>279</v>
      </c>
      <c r="C165" s="32">
        <f>SUM(C166:C168)</f>
        <v>917</v>
      </c>
      <c r="D165" s="32">
        <f>SUM(D166:D168)</f>
        <v>1315</v>
      </c>
    </row>
    <row r="166" spans="1:4" ht="18.2" customHeight="1">
      <c r="A166" s="31">
        <v>2040801</v>
      </c>
      <c r="B166" s="277" t="s">
        <v>147</v>
      </c>
      <c r="C166" s="32">
        <v>897</v>
      </c>
      <c r="D166" s="32">
        <v>938</v>
      </c>
    </row>
    <row r="167" spans="1:4" ht="18.2" customHeight="1">
      <c r="A167" s="31">
        <v>2040802</v>
      </c>
      <c r="B167" s="277" t="s">
        <v>148</v>
      </c>
      <c r="C167" s="32">
        <v>20</v>
      </c>
      <c r="D167" s="32">
        <v>81</v>
      </c>
    </row>
    <row r="168" spans="1:4" ht="18.2" customHeight="1">
      <c r="A168" s="31">
        <v>2040804</v>
      </c>
      <c r="B168" s="277" t="s">
        <v>280</v>
      </c>
      <c r="C168" s="32">
        <v>0</v>
      </c>
      <c r="D168" s="32">
        <v>296</v>
      </c>
    </row>
    <row r="169" spans="1:4" ht="18.2" customHeight="1">
      <c r="A169" s="31">
        <v>20409</v>
      </c>
      <c r="B169" s="277" t="s">
        <v>281</v>
      </c>
      <c r="C169" s="32">
        <f>SUM(C170:C172)</f>
        <v>512</v>
      </c>
      <c r="D169" s="32">
        <f>SUM(D170:D172)</f>
        <v>947</v>
      </c>
    </row>
    <row r="170" spans="1:4" ht="18.2" customHeight="1">
      <c r="A170" s="31">
        <v>2040901</v>
      </c>
      <c r="B170" s="277" t="s">
        <v>147</v>
      </c>
      <c r="C170" s="32">
        <v>493</v>
      </c>
      <c r="D170" s="32">
        <v>461</v>
      </c>
    </row>
    <row r="171" spans="1:4" ht="18.2" customHeight="1">
      <c r="A171" s="31">
        <v>2040902</v>
      </c>
      <c r="B171" s="277" t="s">
        <v>148</v>
      </c>
      <c r="C171" s="32">
        <v>19</v>
      </c>
      <c r="D171" s="32">
        <v>379</v>
      </c>
    </row>
    <row r="172" spans="1:4" ht="18.2" customHeight="1">
      <c r="A172" s="31">
        <v>2040950</v>
      </c>
      <c r="B172" s="277" t="s">
        <v>154</v>
      </c>
      <c r="C172" s="32">
        <v>0</v>
      </c>
      <c r="D172" s="32">
        <v>107</v>
      </c>
    </row>
    <row r="173" spans="1:4" ht="18.2" customHeight="1">
      <c r="A173" s="31">
        <v>20410</v>
      </c>
      <c r="B173" s="277" t="s">
        <v>284</v>
      </c>
      <c r="C173" s="32"/>
      <c r="D173" s="32"/>
    </row>
    <row r="174" spans="1:4" ht="18.2" customHeight="1">
      <c r="A174" s="31">
        <v>20499</v>
      </c>
      <c r="B174" s="277" t="s">
        <v>285</v>
      </c>
      <c r="C174" s="32">
        <f>SUM(C175)</f>
        <v>137</v>
      </c>
      <c r="D174" s="32">
        <f>SUM(D175)</f>
        <v>2116</v>
      </c>
    </row>
    <row r="175" spans="1:4" ht="18.2" customHeight="1">
      <c r="A175" s="31">
        <v>2049999</v>
      </c>
      <c r="B175" s="277" t="s">
        <v>286</v>
      </c>
      <c r="C175" s="32">
        <v>137</v>
      </c>
      <c r="D175" s="32">
        <v>2116</v>
      </c>
    </row>
    <row r="176" spans="1:4" ht="18.2" customHeight="1">
      <c r="A176" s="31">
        <v>205</v>
      </c>
      <c r="B176" s="277" t="s">
        <v>287</v>
      </c>
      <c r="C176" s="32">
        <f>C177+C181+C188+C192+C193+C194+C195+C197+C199+C200</f>
        <v>110125</v>
      </c>
      <c r="D176" s="32">
        <f>D177+D181+D188+D192+D193+D194+D195+D197+D199+D200</f>
        <v>99864</v>
      </c>
    </row>
    <row r="177" spans="1:4" ht="18.2" customHeight="1">
      <c r="A177" s="31">
        <v>20501</v>
      </c>
      <c r="B177" s="277" t="s">
        <v>288</v>
      </c>
      <c r="C177" s="32">
        <f>SUM(C178:C180)</f>
        <v>968</v>
      </c>
      <c r="D177" s="32">
        <f>SUM(D178:D180)</f>
        <v>1200</v>
      </c>
    </row>
    <row r="178" spans="1:4" ht="18.2" customHeight="1">
      <c r="A178" s="31">
        <v>2050101</v>
      </c>
      <c r="B178" s="277" t="s">
        <v>147</v>
      </c>
      <c r="C178" s="32">
        <v>587</v>
      </c>
      <c r="D178" s="32">
        <v>393</v>
      </c>
    </row>
    <row r="179" spans="1:4" ht="18.2" customHeight="1">
      <c r="A179" s="31">
        <v>2050102</v>
      </c>
      <c r="B179" s="277" t="s">
        <v>148</v>
      </c>
      <c r="C179" s="32">
        <v>55</v>
      </c>
      <c r="D179" s="32">
        <v>0</v>
      </c>
    </row>
    <row r="180" spans="1:4" ht="18.2" customHeight="1">
      <c r="A180" s="31">
        <v>2050199</v>
      </c>
      <c r="B180" s="277" t="s">
        <v>289</v>
      </c>
      <c r="C180" s="32">
        <v>326</v>
      </c>
      <c r="D180" s="32">
        <v>807</v>
      </c>
    </row>
    <row r="181" spans="1:4" ht="18.2" customHeight="1">
      <c r="A181" s="31">
        <v>20502</v>
      </c>
      <c r="B181" s="277" t="s">
        <v>290</v>
      </c>
      <c r="C181" s="32">
        <f>SUM(C182:C187)</f>
        <v>74745</v>
      </c>
      <c r="D181" s="32">
        <f>SUM(D182:D187)</f>
        <v>61228</v>
      </c>
    </row>
    <row r="182" spans="1:4" ht="18.2" customHeight="1">
      <c r="A182" s="31">
        <v>2050201</v>
      </c>
      <c r="B182" s="277" t="s">
        <v>291</v>
      </c>
      <c r="C182" s="32">
        <v>7094</v>
      </c>
      <c r="D182" s="32">
        <v>7942</v>
      </c>
    </row>
    <row r="183" spans="1:4" ht="18.2" customHeight="1">
      <c r="A183" s="31">
        <v>2050202</v>
      </c>
      <c r="B183" s="277" t="s">
        <v>292</v>
      </c>
      <c r="C183" s="32">
        <v>3979</v>
      </c>
      <c r="D183" s="32">
        <v>3066</v>
      </c>
    </row>
    <row r="184" spans="1:4" ht="18.2" customHeight="1">
      <c r="A184" s="31">
        <v>2050203</v>
      </c>
      <c r="B184" s="277" t="s">
        <v>293</v>
      </c>
      <c r="C184" s="32">
        <v>3427</v>
      </c>
      <c r="D184" s="32">
        <v>3349</v>
      </c>
    </row>
    <row r="185" spans="1:4" ht="18.2" customHeight="1">
      <c r="A185" s="31">
        <v>2050204</v>
      </c>
      <c r="B185" s="277" t="s">
        <v>294</v>
      </c>
      <c r="C185" s="32">
        <v>11663</v>
      </c>
      <c r="D185" s="32">
        <v>11524</v>
      </c>
    </row>
    <row r="186" spans="1:4" ht="18.2" customHeight="1">
      <c r="A186" s="31">
        <v>2050205</v>
      </c>
      <c r="B186" s="277" t="s">
        <v>295</v>
      </c>
      <c r="C186" s="32">
        <v>48187</v>
      </c>
      <c r="D186" s="32">
        <v>35347</v>
      </c>
    </row>
    <row r="187" spans="1:4" ht="18.2" customHeight="1">
      <c r="A187" s="31">
        <v>2050299</v>
      </c>
      <c r="B187" s="277" t="s">
        <v>296</v>
      </c>
      <c r="C187" s="32">
        <v>395</v>
      </c>
      <c r="D187" s="32">
        <v>0</v>
      </c>
    </row>
    <row r="188" spans="1:4" ht="18.2" customHeight="1">
      <c r="A188" s="31">
        <v>20503</v>
      </c>
      <c r="B188" s="277" t="s">
        <v>297</v>
      </c>
      <c r="C188" s="32">
        <f>SUM(C189:C191)</f>
        <v>27746</v>
      </c>
      <c r="D188" s="32">
        <f>SUM(D189:D191)</f>
        <v>28992</v>
      </c>
    </row>
    <row r="189" spans="1:4" ht="18.2" customHeight="1">
      <c r="A189" s="31">
        <v>2050302</v>
      </c>
      <c r="B189" s="277" t="s">
        <v>298</v>
      </c>
      <c r="C189" s="32">
        <v>6203</v>
      </c>
      <c r="D189" s="32">
        <v>7502</v>
      </c>
    </row>
    <row r="190" spans="1:4" ht="18.2" customHeight="1">
      <c r="A190" s="31">
        <v>2050303</v>
      </c>
      <c r="B190" s="277" t="s">
        <v>299</v>
      </c>
      <c r="C190" s="32">
        <v>488</v>
      </c>
      <c r="D190" s="32">
        <v>0</v>
      </c>
    </row>
    <row r="191" spans="1:4" ht="18.2" customHeight="1">
      <c r="A191" s="31">
        <v>2050305</v>
      </c>
      <c r="B191" s="277" t="s">
        <v>300</v>
      </c>
      <c r="C191" s="32">
        <v>21055</v>
      </c>
      <c r="D191" s="32">
        <v>21490</v>
      </c>
    </row>
    <row r="192" spans="1:4" ht="18.2" customHeight="1">
      <c r="A192" s="31">
        <v>20504</v>
      </c>
      <c r="B192" s="277" t="s">
        <v>302</v>
      </c>
      <c r="C192" s="32"/>
      <c r="D192" s="32"/>
    </row>
    <row r="193" spans="1:4" ht="18.2" customHeight="1">
      <c r="A193" s="31">
        <v>20505</v>
      </c>
      <c r="B193" s="277" t="s">
        <v>303</v>
      </c>
      <c r="C193" s="32"/>
      <c r="D193" s="32"/>
    </row>
    <row r="194" spans="1:4" ht="18.2" customHeight="1">
      <c r="A194" s="31">
        <v>20506</v>
      </c>
      <c r="B194" s="277" t="s">
        <v>306</v>
      </c>
      <c r="C194" s="32"/>
      <c r="D194" s="32"/>
    </row>
    <row r="195" spans="1:4" ht="18.2" customHeight="1">
      <c r="A195" s="31">
        <v>20507</v>
      </c>
      <c r="B195" s="277" t="s">
        <v>307</v>
      </c>
      <c r="C195" s="32">
        <f>SUM(C196:C196)</f>
        <v>1943</v>
      </c>
      <c r="D195" s="32">
        <f>SUM(D196:D196)</f>
        <v>2002</v>
      </c>
    </row>
    <row r="196" spans="1:4" ht="18.2" customHeight="1">
      <c r="A196" s="31">
        <v>2050701</v>
      </c>
      <c r="B196" s="277" t="s">
        <v>308</v>
      </c>
      <c r="C196" s="32">
        <v>1943</v>
      </c>
      <c r="D196" s="32">
        <v>2002</v>
      </c>
    </row>
    <row r="197" spans="1:4" ht="18.2" customHeight="1">
      <c r="A197" s="31">
        <v>20508</v>
      </c>
      <c r="B197" s="277" t="s">
        <v>310</v>
      </c>
      <c r="C197" s="32">
        <f>SUM(C198:C198)</f>
        <v>2408</v>
      </c>
      <c r="D197" s="32">
        <f>SUM(D198:D198)</f>
        <v>3605</v>
      </c>
    </row>
    <row r="198" spans="1:4" ht="18.2" customHeight="1">
      <c r="A198" s="31">
        <v>2050802</v>
      </c>
      <c r="B198" s="277" t="s">
        <v>312</v>
      </c>
      <c r="C198" s="32">
        <v>2408</v>
      </c>
      <c r="D198" s="32">
        <v>3605</v>
      </c>
    </row>
    <row r="199" spans="1:4" ht="18.2" customHeight="1">
      <c r="A199" s="31">
        <v>20509</v>
      </c>
      <c r="B199" s="277" t="s">
        <v>315</v>
      </c>
      <c r="C199" s="32"/>
      <c r="D199" s="32"/>
    </row>
    <row r="200" spans="1:4" ht="18.2" customHeight="1">
      <c r="A200" s="31">
        <v>20599</v>
      </c>
      <c r="B200" s="277" t="s">
        <v>102</v>
      </c>
      <c r="C200" s="32">
        <f>C201</f>
        <v>2315</v>
      </c>
      <c r="D200" s="32">
        <f>D201</f>
        <v>2837</v>
      </c>
    </row>
    <row r="201" spans="1:4" ht="18.2" customHeight="1">
      <c r="A201" s="31">
        <v>2059999</v>
      </c>
      <c r="B201" s="277" t="s">
        <v>320</v>
      </c>
      <c r="C201" s="32">
        <v>2315</v>
      </c>
      <c r="D201" s="32">
        <v>2837</v>
      </c>
    </row>
    <row r="202" spans="1:4" ht="18.2" customHeight="1">
      <c r="A202" s="31">
        <v>206</v>
      </c>
      <c r="B202" s="277" t="s">
        <v>321</v>
      </c>
      <c r="C202" s="32">
        <f>SUM(C203,C206,C209,C211,C214,C216,C219,C223,C225,C227)</f>
        <v>5966</v>
      </c>
      <c r="D202" s="32">
        <f>SUM(D203,D206,D209,D211,D214,D216,D219,D223,D225,D227)</f>
        <v>8757</v>
      </c>
    </row>
    <row r="203" spans="1:4" ht="18.2" customHeight="1">
      <c r="A203" s="31">
        <v>20601</v>
      </c>
      <c r="B203" s="277" t="s">
        <v>322</v>
      </c>
      <c r="C203" s="32">
        <f>SUM(C204:C205)</f>
        <v>265</v>
      </c>
      <c r="D203" s="32">
        <f>SUM(D204:D205)</f>
        <v>304</v>
      </c>
    </row>
    <row r="204" spans="1:4" ht="18.2" customHeight="1">
      <c r="A204" s="31">
        <v>2060101</v>
      </c>
      <c r="B204" s="277" t="s">
        <v>147</v>
      </c>
      <c r="C204" s="32">
        <v>205</v>
      </c>
      <c r="D204" s="32">
        <v>236</v>
      </c>
    </row>
    <row r="205" spans="1:4" ht="18.2" customHeight="1">
      <c r="A205" s="31">
        <v>2060199</v>
      </c>
      <c r="B205" s="277" t="s">
        <v>323</v>
      </c>
      <c r="C205" s="32">
        <v>60</v>
      </c>
      <c r="D205" s="32">
        <v>68</v>
      </c>
    </row>
    <row r="206" spans="1:4" ht="18.2" customHeight="1">
      <c r="A206" s="31">
        <v>20602</v>
      </c>
      <c r="B206" s="277" t="s">
        <v>324</v>
      </c>
      <c r="C206" s="32">
        <f>SUM(C207:C208)</f>
        <v>3257</v>
      </c>
      <c r="D206" s="32">
        <f>SUM(D207:D208)</f>
        <v>3747</v>
      </c>
    </row>
    <row r="207" spans="1:4" ht="18.2" customHeight="1">
      <c r="A207" s="31">
        <v>2060201</v>
      </c>
      <c r="B207" s="277" t="s">
        <v>325</v>
      </c>
      <c r="C207" s="32">
        <v>3225</v>
      </c>
      <c r="D207" s="32">
        <v>3747</v>
      </c>
    </row>
    <row r="208" spans="1:4" ht="18.2" customHeight="1">
      <c r="A208" s="31">
        <v>2060203</v>
      </c>
      <c r="B208" s="277" t="s">
        <v>326</v>
      </c>
      <c r="C208" s="32">
        <v>32</v>
      </c>
      <c r="D208" s="32"/>
    </row>
    <row r="209" spans="1:4" ht="18.2" customHeight="1">
      <c r="A209" s="31">
        <v>20603</v>
      </c>
      <c r="B209" s="277" t="s">
        <v>327</v>
      </c>
      <c r="C209" s="32">
        <f>SUM(C210:C210)</f>
        <v>72</v>
      </c>
      <c r="D209" s="32"/>
    </row>
    <row r="210" spans="1:4" ht="18.2" customHeight="1">
      <c r="A210" s="31">
        <v>2060399</v>
      </c>
      <c r="B210" s="277" t="s">
        <v>328</v>
      </c>
      <c r="C210" s="32">
        <v>72</v>
      </c>
      <c r="D210" s="32"/>
    </row>
    <row r="211" spans="1:4" ht="18.2" customHeight="1">
      <c r="A211" s="31">
        <v>20604</v>
      </c>
      <c r="B211" s="277" t="s">
        <v>329</v>
      </c>
      <c r="C211" s="32">
        <f>SUM(C212:C213)</f>
        <v>71</v>
      </c>
      <c r="D211" s="32"/>
    </row>
    <row r="212" spans="1:4" ht="18.2" customHeight="1">
      <c r="A212" s="31">
        <v>2060404</v>
      </c>
      <c r="B212" s="277" t="s">
        <v>330</v>
      </c>
      <c r="C212" s="32">
        <v>34</v>
      </c>
      <c r="D212" s="32"/>
    </row>
    <row r="213" spans="1:4" ht="18.2" customHeight="1">
      <c r="A213" s="31">
        <v>2060499</v>
      </c>
      <c r="B213" s="277" t="s">
        <v>331</v>
      </c>
      <c r="C213" s="32">
        <v>37</v>
      </c>
      <c r="D213" s="32"/>
    </row>
    <row r="214" spans="1:4" ht="18.2" customHeight="1">
      <c r="A214" s="31">
        <v>20605</v>
      </c>
      <c r="B214" s="277" t="s">
        <v>332</v>
      </c>
      <c r="C214" s="32">
        <f>SUM(C215:C215)</f>
        <v>4</v>
      </c>
      <c r="D214" s="32"/>
    </row>
    <row r="215" spans="1:4" ht="18.2" customHeight="1">
      <c r="A215" s="31">
        <v>2060503</v>
      </c>
      <c r="B215" s="277" t="s">
        <v>334</v>
      </c>
      <c r="C215" s="32">
        <v>4</v>
      </c>
      <c r="D215" s="32"/>
    </row>
    <row r="216" spans="1:4" ht="18.2" customHeight="1">
      <c r="A216" s="31">
        <v>20606</v>
      </c>
      <c r="B216" s="277" t="s">
        <v>336</v>
      </c>
      <c r="C216" s="32">
        <f>SUM(C217:C218)</f>
        <v>250</v>
      </c>
      <c r="D216" s="32">
        <f>SUM(D217:D218)</f>
        <v>318</v>
      </c>
    </row>
    <row r="217" spans="1:4" ht="18.2" customHeight="1">
      <c r="A217" s="31">
        <v>2060601</v>
      </c>
      <c r="B217" s="277" t="s">
        <v>337</v>
      </c>
      <c r="C217" s="32">
        <v>126</v>
      </c>
      <c r="D217" s="32">
        <v>152</v>
      </c>
    </row>
    <row r="218" spans="1:4" ht="18.2" customHeight="1">
      <c r="A218" s="31">
        <v>2060602</v>
      </c>
      <c r="B218" s="277" t="s">
        <v>338</v>
      </c>
      <c r="C218" s="32">
        <v>124</v>
      </c>
      <c r="D218" s="32">
        <v>166</v>
      </c>
    </row>
    <row r="219" spans="1:4" ht="18.2" customHeight="1">
      <c r="A219" s="31">
        <v>20607</v>
      </c>
      <c r="B219" s="277" t="s">
        <v>339</v>
      </c>
      <c r="C219" s="32">
        <f>SUM(C220:C222)</f>
        <v>447</v>
      </c>
      <c r="D219" s="32">
        <f>SUM(D220:D222)</f>
        <v>713</v>
      </c>
    </row>
    <row r="220" spans="1:4" ht="18.2" customHeight="1">
      <c r="A220" s="31">
        <v>2060701</v>
      </c>
      <c r="B220" s="277" t="s">
        <v>325</v>
      </c>
      <c r="C220" s="32">
        <v>206</v>
      </c>
      <c r="D220" s="32">
        <v>274</v>
      </c>
    </row>
    <row r="221" spans="1:4" ht="18.2" customHeight="1">
      <c r="A221" s="31">
        <v>2060702</v>
      </c>
      <c r="B221" s="277" t="s">
        <v>340</v>
      </c>
      <c r="C221" s="32">
        <v>225</v>
      </c>
      <c r="D221" s="32">
        <v>439</v>
      </c>
    </row>
    <row r="222" spans="1:4" ht="18.2" customHeight="1">
      <c r="A222" s="31">
        <v>2060799</v>
      </c>
      <c r="B222" s="277" t="s">
        <v>344</v>
      </c>
      <c r="C222" s="32">
        <v>16</v>
      </c>
      <c r="D222" s="32"/>
    </row>
    <row r="223" spans="1:4" ht="18.2" customHeight="1">
      <c r="A223" s="31">
        <v>20608</v>
      </c>
      <c r="B223" s="277" t="s">
        <v>345</v>
      </c>
      <c r="C223" s="32">
        <f>SUM(C224:C224)</f>
        <v>0</v>
      </c>
      <c r="D223" s="32">
        <f>SUM(D224:D224)</f>
        <v>3000</v>
      </c>
    </row>
    <row r="224" spans="1:4" ht="18.2" customHeight="1">
      <c r="A224" s="31">
        <v>2060899</v>
      </c>
      <c r="B224" s="277" t="s">
        <v>346</v>
      </c>
      <c r="C224" s="32">
        <v>0</v>
      </c>
      <c r="D224" s="32">
        <v>3000</v>
      </c>
    </row>
    <row r="225" spans="1:4" ht="18.2" customHeight="1">
      <c r="A225" s="31">
        <v>20609</v>
      </c>
      <c r="B225" s="277" t="s">
        <v>347</v>
      </c>
      <c r="C225" s="32">
        <f>SUM(C226)</f>
        <v>7</v>
      </c>
      <c r="D225" s="32"/>
    </row>
    <row r="226" spans="1:4" ht="18.2" customHeight="1">
      <c r="A226" s="31">
        <v>2060901</v>
      </c>
      <c r="B226" s="277" t="s">
        <v>348</v>
      </c>
      <c r="C226" s="32">
        <v>7</v>
      </c>
      <c r="D226" s="32"/>
    </row>
    <row r="227" spans="1:4" ht="18.2" customHeight="1">
      <c r="A227" s="31">
        <v>20699</v>
      </c>
      <c r="B227" s="277" t="s">
        <v>103</v>
      </c>
      <c r="C227" s="32">
        <f>SUM(C228:C228)</f>
        <v>1593</v>
      </c>
      <c r="D227" s="32">
        <f>SUM(D228:D228)</f>
        <v>675</v>
      </c>
    </row>
    <row r="228" spans="1:4" ht="18.2" customHeight="1">
      <c r="A228" s="31">
        <v>2069999</v>
      </c>
      <c r="B228" s="277" t="s">
        <v>350</v>
      </c>
      <c r="C228" s="32">
        <v>1593</v>
      </c>
      <c r="D228" s="32">
        <v>675</v>
      </c>
    </row>
    <row r="229" spans="1:4" ht="18.2" customHeight="1">
      <c r="A229" s="31">
        <v>207</v>
      </c>
      <c r="B229" s="277" t="s">
        <v>351</v>
      </c>
      <c r="C229" s="32">
        <f>SUM(C230,C240,C246,C252,C254,C258)</f>
        <v>26774</v>
      </c>
      <c r="D229" s="32">
        <f>SUM(D230,D240,D246,D252,D254,D258)</f>
        <v>29109</v>
      </c>
    </row>
    <row r="230" spans="1:4" ht="18.2" customHeight="1">
      <c r="A230" s="31">
        <v>20701</v>
      </c>
      <c r="B230" s="277" t="s">
        <v>352</v>
      </c>
      <c r="C230" s="32">
        <f>SUM(C231:C239)</f>
        <v>9449</v>
      </c>
      <c r="D230" s="32">
        <f>SUM(D231:D239)</f>
        <v>12980</v>
      </c>
    </row>
    <row r="231" spans="1:4" ht="18.2" customHeight="1">
      <c r="A231" s="31">
        <v>2070101</v>
      </c>
      <c r="B231" s="277" t="s">
        <v>147</v>
      </c>
      <c r="C231" s="32">
        <v>865</v>
      </c>
      <c r="D231" s="32">
        <v>980</v>
      </c>
    </row>
    <row r="232" spans="1:4" ht="18.2" customHeight="1">
      <c r="A232" s="31">
        <v>2070104</v>
      </c>
      <c r="B232" s="277" t="s">
        <v>353</v>
      </c>
      <c r="C232" s="32">
        <v>1493</v>
      </c>
      <c r="D232" s="32">
        <v>909</v>
      </c>
    </row>
    <row r="233" spans="1:4" ht="18.2" customHeight="1">
      <c r="A233" s="31">
        <v>2070107</v>
      </c>
      <c r="B233" s="277" t="s">
        <v>356</v>
      </c>
      <c r="C233" s="32">
        <v>674</v>
      </c>
      <c r="D233" s="32">
        <v>1144</v>
      </c>
    </row>
    <row r="234" spans="1:4" ht="18.2" customHeight="1">
      <c r="A234" s="31">
        <v>2070108</v>
      </c>
      <c r="B234" s="277" t="s">
        <v>357</v>
      </c>
      <c r="C234" s="32">
        <v>210</v>
      </c>
      <c r="D234" s="32">
        <v>270</v>
      </c>
    </row>
    <row r="235" spans="1:4" ht="18.2" customHeight="1">
      <c r="A235" s="31">
        <v>2070109</v>
      </c>
      <c r="B235" s="277" t="s">
        <v>358</v>
      </c>
      <c r="C235" s="32">
        <v>562</v>
      </c>
      <c r="D235" s="32">
        <v>627</v>
      </c>
    </row>
    <row r="236" spans="1:4" ht="18.2" customHeight="1">
      <c r="A236" s="31">
        <v>2070111</v>
      </c>
      <c r="B236" s="277" t="s">
        <v>360</v>
      </c>
      <c r="C236" s="32">
        <v>107</v>
      </c>
      <c r="D236" s="32">
        <v>151</v>
      </c>
    </row>
    <row r="237" spans="1:4" ht="18.2" customHeight="1">
      <c r="A237" s="31">
        <v>2070112</v>
      </c>
      <c r="B237" s="277" t="s">
        <v>361</v>
      </c>
      <c r="C237" s="32">
        <v>508</v>
      </c>
      <c r="D237" s="32">
        <v>686</v>
      </c>
    </row>
    <row r="238" spans="1:4" ht="18.2" customHeight="1">
      <c r="A238" s="31">
        <v>2070113</v>
      </c>
      <c r="B238" s="277" t="s">
        <v>362</v>
      </c>
      <c r="C238" s="32">
        <v>891</v>
      </c>
      <c r="D238" s="32">
        <v>120</v>
      </c>
    </row>
    <row r="239" spans="1:4" ht="18.2" customHeight="1">
      <c r="A239" s="31">
        <v>2070199</v>
      </c>
      <c r="B239" s="277" t="s">
        <v>364</v>
      </c>
      <c r="C239" s="32">
        <v>4139</v>
      </c>
      <c r="D239" s="32">
        <v>8093</v>
      </c>
    </row>
    <row r="240" spans="1:4" ht="18.2" customHeight="1">
      <c r="A240" s="31">
        <v>20702</v>
      </c>
      <c r="B240" s="277" t="s">
        <v>365</v>
      </c>
      <c r="C240" s="32">
        <f>SUM(C241:C245)</f>
        <v>3528</v>
      </c>
      <c r="D240" s="32">
        <f>SUM(D241:D245)</f>
        <v>2928</v>
      </c>
    </row>
    <row r="241" spans="1:4" ht="18.2" customHeight="1">
      <c r="A241" s="31">
        <v>2070201</v>
      </c>
      <c r="B241" s="277" t="s">
        <v>147</v>
      </c>
      <c r="C241" s="32">
        <v>1204</v>
      </c>
      <c r="D241" s="32">
        <v>0</v>
      </c>
    </row>
    <row r="242" spans="1:4" ht="18.2" customHeight="1">
      <c r="A242" s="31">
        <v>2070204</v>
      </c>
      <c r="B242" s="277" t="s">
        <v>366</v>
      </c>
      <c r="C242" s="32">
        <v>139</v>
      </c>
      <c r="D242" s="32">
        <v>1575</v>
      </c>
    </row>
    <row r="243" spans="1:4" ht="18.2" customHeight="1">
      <c r="A243" s="31">
        <v>2070205</v>
      </c>
      <c r="B243" s="277" t="s">
        <v>367</v>
      </c>
      <c r="C243" s="32">
        <v>1945</v>
      </c>
      <c r="D243" s="32">
        <v>1353</v>
      </c>
    </row>
    <row r="244" spans="1:4" ht="18.2" customHeight="1">
      <c r="A244" s="31">
        <v>2070206</v>
      </c>
      <c r="B244" s="277" t="s">
        <v>368</v>
      </c>
      <c r="C244" s="32">
        <v>10</v>
      </c>
      <c r="D244" s="32">
        <v>0</v>
      </c>
    </row>
    <row r="245" spans="1:4" ht="18.2" customHeight="1">
      <c r="A245" s="31">
        <v>2070299</v>
      </c>
      <c r="B245" s="277" t="s">
        <v>369</v>
      </c>
      <c r="C245" s="32">
        <v>230</v>
      </c>
      <c r="D245" s="32">
        <v>0</v>
      </c>
    </row>
    <row r="246" spans="1:4" ht="18.2" customHeight="1">
      <c r="A246" s="31">
        <v>20703</v>
      </c>
      <c r="B246" s="277" t="s">
        <v>370</v>
      </c>
      <c r="C246" s="32">
        <f>SUM(C247:C251)</f>
        <v>3146</v>
      </c>
      <c r="D246" s="32">
        <f>SUM(D247:D251)</f>
        <v>1397</v>
      </c>
    </row>
    <row r="247" spans="1:4" ht="18.2" customHeight="1">
      <c r="A247" s="31">
        <v>2070301</v>
      </c>
      <c r="B247" s="277" t="s">
        <v>147</v>
      </c>
      <c r="C247" s="32">
        <v>421</v>
      </c>
      <c r="D247" s="32">
        <v>465</v>
      </c>
    </row>
    <row r="248" spans="1:4" ht="18.2" customHeight="1">
      <c r="A248" s="31">
        <v>2070305</v>
      </c>
      <c r="B248" s="277" t="s">
        <v>372</v>
      </c>
      <c r="C248" s="32">
        <v>48</v>
      </c>
      <c r="D248" s="32">
        <v>100</v>
      </c>
    </row>
    <row r="249" spans="1:4" ht="18.2" customHeight="1">
      <c r="A249" s="31">
        <v>2070307</v>
      </c>
      <c r="B249" s="277" t="s">
        <v>373</v>
      </c>
      <c r="C249" s="32">
        <v>2605</v>
      </c>
      <c r="D249" s="32">
        <v>732</v>
      </c>
    </row>
    <row r="250" spans="1:4" ht="18.2" customHeight="1">
      <c r="A250" s="31">
        <v>2070308</v>
      </c>
      <c r="B250" s="277" t="s">
        <v>374</v>
      </c>
      <c r="C250" s="32">
        <v>11</v>
      </c>
      <c r="D250" s="32">
        <v>100</v>
      </c>
    </row>
    <row r="251" spans="1:4" ht="18.2" customHeight="1">
      <c r="A251" s="31">
        <v>2070399</v>
      </c>
      <c r="B251" s="277" t="s">
        <v>375</v>
      </c>
      <c r="C251" s="32">
        <v>61</v>
      </c>
      <c r="D251" s="32"/>
    </row>
    <row r="252" spans="1:4" ht="18.2" customHeight="1">
      <c r="A252" s="31">
        <v>20706</v>
      </c>
      <c r="B252" s="277" t="s">
        <v>376</v>
      </c>
      <c r="C252" s="32">
        <f>SUM(C253:C253)</f>
        <v>2351</v>
      </c>
      <c r="D252" s="32">
        <f>SUM(D253:D253)</f>
        <v>2778</v>
      </c>
    </row>
    <row r="253" spans="1:4" ht="18.2" customHeight="1">
      <c r="A253" s="31">
        <v>2070605</v>
      </c>
      <c r="B253" s="277" t="s">
        <v>378</v>
      </c>
      <c r="C253" s="32">
        <v>2351</v>
      </c>
      <c r="D253" s="32">
        <v>2778</v>
      </c>
    </row>
    <row r="254" spans="1:4" ht="18.2" customHeight="1">
      <c r="A254" s="31">
        <v>20708</v>
      </c>
      <c r="B254" s="277" t="s">
        <v>381</v>
      </c>
      <c r="C254" s="32">
        <f>SUM(C255:C257)</f>
        <v>8300</v>
      </c>
      <c r="D254" s="32">
        <f>SUM(D255:D257)</f>
        <v>9026</v>
      </c>
    </row>
    <row r="255" spans="1:4" ht="18.2" customHeight="1">
      <c r="A255" s="31">
        <v>2070807</v>
      </c>
      <c r="B255" s="277" t="s">
        <v>382</v>
      </c>
      <c r="C255" s="32">
        <v>1696</v>
      </c>
      <c r="D255" s="32">
        <v>2041</v>
      </c>
    </row>
    <row r="256" spans="1:4" ht="18.2" customHeight="1">
      <c r="A256" s="31">
        <v>2070808</v>
      </c>
      <c r="B256" s="277" t="s">
        <v>383</v>
      </c>
      <c r="C256" s="32">
        <v>5958</v>
      </c>
      <c r="D256" s="32">
        <v>6641</v>
      </c>
    </row>
    <row r="257" spans="1:4" ht="18.2" customHeight="1">
      <c r="A257" s="31">
        <v>2070899</v>
      </c>
      <c r="B257" s="277" t="s">
        <v>384</v>
      </c>
      <c r="C257" s="32">
        <v>646</v>
      </c>
      <c r="D257" s="32">
        <v>344</v>
      </c>
    </row>
    <row r="258" spans="1:4" ht="18.2" customHeight="1">
      <c r="A258" s="31">
        <v>20799</v>
      </c>
      <c r="B258" s="277" t="s">
        <v>385</v>
      </c>
      <c r="C258" s="32"/>
      <c r="D258" s="32"/>
    </row>
    <row r="259" spans="1:4" ht="18.2" customHeight="1">
      <c r="A259" s="31">
        <v>208</v>
      </c>
      <c r="B259" s="277" t="s">
        <v>387</v>
      </c>
      <c r="C259" s="32">
        <f>C260+C269+C274+C275+C283+C284+C290+C297+C304+C309+C315+C319+C320+C322+C323+C324+C325+C327+C328+C334+C335</f>
        <v>88398</v>
      </c>
      <c r="D259" s="32">
        <f>D260+D269+D274+D275+D283+D284+D290+D297+D304+D309+D315+D319+D320+D322+D323+D324+D325+D327+D328+D334+D335</f>
        <v>94415</v>
      </c>
    </row>
    <row r="260" spans="1:4" ht="18.2" customHeight="1">
      <c r="A260" s="31">
        <v>20801</v>
      </c>
      <c r="B260" s="277" t="s">
        <v>388</v>
      </c>
      <c r="C260" s="32">
        <f>SUM(C261:C268)</f>
        <v>3209</v>
      </c>
      <c r="D260" s="32">
        <f>SUM(D261:D268)</f>
        <v>3795</v>
      </c>
    </row>
    <row r="261" spans="1:4" ht="18.2" customHeight="1">
      <c r="A261" s="31">
        <v>2080101</v>
      </c>
      <c r="B261" s="277" t="s">
        <v>147</v>
      </c>
      <c r="C261" s="32">
        <v>941</v>
      </c>
      <c r="D261" s="32">
        <v>1148</v>
      </c>
    </row>
    <row r="262" spans="1:4" ht="18.2" customHeight="1">
      <c r="A262" s="31">
        <v>2080102</v>
      </c>
      <c r="B262" s="277" t="s">
        <v>148</v>
      </c>
      <c r="C262" s="32">
        <v>369</v>
      </c>
      <c r="D262" s="32">
        <v>540</v>
      </c>
    </row>
    <row r="263" spans="1:4" ht="18.2" customHeight="1">
      <c r="A263" s="31">
        <v>2080105</v>
      </c>
      <c r="B263" s="277" t="s">
        <v>390</v>
      </c>
      <c r="C263" s="32">
        <v>9</v>
      </c>
      <c r="D263" s="32">
        <v>22</v>
      </c>
    </row>
    <row r="264" spans="1:4" ht="18.2" customHeight="1">
      <c r="A264" s="31">
        <v>2080109</v>
      </c>
      <c r="B264" s="277" t="s">
        <v>393</v>
      </c>
      <c r="C264" s="32">
        <v>1135</v>
      </c>
      <c r="D264" s="32">
        <v>1719</v>
      </c>
    </row>
    <row r="265" spans="1:4" ht="18.2" customHeight="1">
      <c r="A265" s="31">
        <v>2080112</v>
      </c>
      <c r="B265" s="277" t="s">
        <v>395</v>
      </c>
      <c r="C265" s="32">
        <v>92</v>
      </c>
      <c r="D265" s="32">
        <v>114</v>
      </c>
    </row>
    <row r="266" spans="1:4" ht="18.2" customHeight="1">
      <c r="A266" s="31">
        <v>2080116</v>
      </c>
      <c r="B266" s="277" t="s">
        <v>396</v>
      </c>
      <c r="C266" s="32">
        <v>1</v>
      </c>
      <c r="D266" s="32">
        <v>0</v>
      </c>
    </row>
    <row r="267" spans="1:4" ht="18.2" customHeight="1">
      <c r="A267" s="31">
        <v>2080150</v>
      </c>
      <c r="B267" s="277" t="s">
        <v>154</v>
      </c>
      <c r="C267" s="32">
        <v>491</v>
      </c>
      <c r="D267" s="32">
        <v>177</v>
      </c>
    </row>
    <row r="268" spans="1:4" ht="18.2" customHeight="1">
      <c r="A268" s="31">
        <v>2080199</v>
      </c>
      <c r="B268" s="277" t="s">
        <v>397</v>
      </c>
      <c r="C268" s="32">
        <v>171</v>
      </c>
      <c r="D268" s="32">
        <v>75</v>
      </c>
    </row>
    <row r="269" spans="1:4" ht="18.2" customHeight="1">
      <c r="A269" s="31">
        <v>20802</v>
      </c>
      <c r="B269" s="277" t="s">
        <v>398</v>
      </c>
      <c r="C269" s="32">
        <f>SUM(C270:C273)</f>
        <v>496</v>
      </c>
      <c r="D269" s="32">
        <f>SUM(D270:D273)</f>
        <v>503</v>
      </c>
    </row>
    <row r="270" spans="1:4" ht="18.2" customHeight="1">
      <c r="A270" s="31">
        <v>2080201</v>
      </c>
      <c r="B270" s="277" t="s">
        <v>147</v>
      </c>
      <c r="C270" s="32">
        <v>379</v>
      </c>
      <c r="D270" s="32">
        <v>400</v>
      </c>
    </row>
    <row r="271" spans="1:4" ht="18.2" customHeight="1">
      <c r="A271" s="31">
        <v>2080202</v>
      </c>
      <c r="B271" s="277" t="s">
        <v>148</v>
      </c>
      <c r="C271" s="32">
        <v>12</v>
      </c>
      <c r="D271" s="32">
        <v>6</v>
      </c>
    </row>
    <row r="272" spans="1:4" ht="18.2" customHeight="1">
      <c r="A272" s="31">
        <v>2080207</v>
      </c>
      <c r="B272" s="277" t="s">
        <v>400</v>
      </c>
      <c r="C272" s="32">
        <v>20</v>
      </c>
      <c r="D272" s="32">
        <v>0</v>
      </c>
    </row>
    <row r="273" spans="1:4" ht="18.2" customHeight="1">
      <c r="A273" s="31">
        <v>2080299</v>
      </c>
      <c r="B273" s="277" t="s">
        <v>402</v>
      </c>
      <c r="C273" s="32">
        <v>85</v>
      </c>
      <c r="D273" s="32">
        <v>97</v>
      </c>
    </row>
    <row r="274" spans="1:4" ht="18.2" customHeight="1">
      <c r="A274" s="31">
        <v>20804</v>
      </c>
      <c r="B274" s="277" t="s">
        <v>403</v>
      </c>
      <c r="C274" s="32"/>
      <c r="D274" s="32"/>
    </row>
    <row r="275" spans="1:4" ht="18.2" customHeight="1">
      <c r="A275" s="31">
        <v>20805</v>
      </c>
      <c r="B275" s="277" t="s">
        <v>404</v>
      </c>
      <c r="C275" s="32">
        <f>SUM(C276:C282)</f>
        <v>67750</v>
      </c>
      <c r="D275" s="32">
        <f>SUM(D276:D282)</f>
        <v>74631</v>
      </c>
    </row>
    <row r="276" spans="1:4" ht="18.2" customHeight="1">
      <c r="A276" s="31">
        <v>2080501</v>
      </c>
      <c r="B276" s="277" t="s">
        <v>405</v>
      </c>
      <c r="C276" s="32">
        <v>1041</v>
      </c>
      <c r="D276" s="32">
        <v>4277</v>
      </c>
    </row>
    <row r="277" spans="1:4" ht="18.2" customHeight="1">
      <c r="A277" s="31">
        <v>2080502</v>
      </c>
      <c r="B277" s="277" t="s">
        <v>406</v>
      </c>
      <c r="C277" s="32">
        <v>1174</v>
      </c>
      <c r="D277" s="32">
        <v>7294</v>
      </c>
    </row>
    <row r="278" spans="1:4" ht="18.2" customHeight="1">
      <c r="A278" s="31">
        <v>2080505</v>
      </c>
      <c r="B278" s="277" t="s">
        <v>408</v>
      </c>
      <c r="C278" s="32">
        <v>13334</v>
      </c>
      <c r="D278" s="32">
        <v>22431</v>
      </c>
    </row>
    <row r="279" spans="1:4" ht="18.2" customHeight="1">
      <c r="A279" s="31">
        <v>2080506</v>
      </c>
      <c r="B279" s="277" t="s">
        <v>409</v>
      </c>
      <c r="C279" s="32">
        <v>151</v>
      </c>
      <c r="D279" s="32">
        <v>476</v>
      </c>
    </row>
    <row r="280" spans="1:4" ht="18.2" customHeight="1">
      <c r="A280" s="31">
        <v>2080507</v>
      </c>
      <c r="B280" s="277" t="s">
        <v>410</v>
      </c>
      <c r="C280" s="32">
        <v>51333</v>
      </c>
      <c r="D280" s="32">
        <v>35530</v>
      </c>
    </row>
    <row r="281" spans="1:4" ht="18.2" customHeight="1">
      <c r="A281" s="31">
        <v>2080508</v>
      </c>
      <c r="B281" s="277" t="s">
        <v>411</v>
      </c>
      <c r="C281" s="32">
        <v>717</v>
      </c>
      <c r="D281" s="32">
        <v>4620</v>
      </c>
    </row>
    <row r="282" spans="1:4" ht="18.2" customHeight="1">
      <c r="A282" s="31">
        <v>2080599</v>
      </c>
      <c r="B282" s="277" t="s">
        <v>412</v>
      </c>
      <c r="C282" s="32">
        <v>0</v>
      </c>
      <c r="D282" s="32">
        <v>3</v>
      </c>
    </row>
    <row r="283" spans="1:4" ht="18.2" customHeight="1">
      <c r="A283" s="31">
        <v>20806</v>
      </c>
      <c r="B283" s="277" t="s">
        <v>413</v>
      </c>
      <c r="C283" s="32"/>
      <c r="D283" s="32"/>
    </row>
    <row r="284" spans="1:4" ht="18.2" customHeight="1">
      <c r="A284" s="31">
        <v>20807</v>
      </c>
      <c r="B284" s="277" t="s">
        <v>414</v>
      </c>
      <c r="C284" s="32">
        <f>SUM(C285:C289)</f>
        <v>1431</v>
      </c>
      <c r="D284" s="32">
        <f>SUM(D285:D289)</f>
        <v>1147</v>
      </c>
    </row>
    <row r="285" spans="1:4" ht="18.2" customHeight="1">
      <c r="A285" s="31">
        <v>2080701</v>
      </c>
      <c r="B285" s="277" t="s">
        <v>415</v>
      </c>
      <c r="C285" s="32">
        <v>565</v>
      </c>
      <c r="D285" s="32"/>
    </row>
    <row r="286" spans="1:4" ht="18.2" customHeight="1">
      <c r="A286" s="31">
        <v>2080702</v>
      </c>
      <c r="B286" s="277" t="s">
        <v>416</v>
      </c>
      <c r="C286" s="32">
        <v>41</v>
      </c>
      <c r="D286" s="32"/>
    </row>
    <row r="287" spans="1:4" ht="18.2" customHeight="1">
      <c r="A287" s="31">
        <v>2080705</v>
      </c>
      <c r="B287" s="277" t="s">
        <v>418</v>
      </c>
      <c r="C287" s="32">
        <v>459</v>
      </c>
      <c r="D287" s="32">
        <v>1012</v>
      </c>
    </row>
    <row r="288" spans="1:4" ht="18.2" customHeight="1">
      <c r="A288" s="31">
        <v>2080711</v>
      </c>
      <c r="B288" s="277" t="s">
        <v>420</v>
      </c>
      <c r="C288" s="32">
        <v>68</v>
      </c>
      <c r="D288" s="32">
        <v>0</v>
      </c>
    </row>
    <row r="289" spans="1:4" ht="18.2" customHeight="1">
      <c r="A289" s="31">
        <v>2080799</v>
      </c>
      <c r="B289" s="277" t="s">
        <v>423</v>
      </c>
      <c r="C289" s="32">
        <v>298</v>
      </c>
      <c r="D289" s="32">
        <v>135</v>
      </c>
    </row>
    <row r="290" spans="1:4" ht="18.2" customHeight="1">
      <c r="A290" s="31">
        <v>20808</v>
      </c>
      <c r="B290" s="277" t="s">
        <v>424</v>
      </c>
      <c r="C290" s="32">
        <f>SUM(C291:C296)</f>
        <v>1483</v>
      </c>
      <c r="D290" s="32">
        <f>SUM(D291:D296)</f>
        <v>4016</v>
      </c>
    </row>
    <row r="291" spans="1:4" ht="18.2" customHeight="1">
      <c r="A291" s="31">
        <v>2080801</v>
      </c>
      <c r="B291" s="277" t="s">
        <v>425</v>
      </c>
      <c r="C291" s="32">
        <v>1046</v>
      </c>
      <c r="D291" s="32">
        <v>3500</v>
      </c>
    </row>
    <row r="292" spans="1:4" ht="18.2" customHeight="1">
      <c r="A292" s="31">
        <v>2080802</v>
      </c>
      <c r="B292" s="277" t="s">
        <v>426</v>
      </c>
      <c r="C292" s="32">
        <v>10</v>
      </c>
      <c r="D292" s="32">
        <v>31</v>
      </c>
    </row>
    <row r="293" spans="1:4" ht="18.2" customHeight="1">
      <c r="A293" s="31">
        <v>2080803</v>
      </c>
      <c r="B293" s="277" t="s">
        <v>427</v>
      </c>
      <c r="C293" s="32">
        <v>65</v>
      </c>
      <c r="D293" s="32">
        <v>0</v>
      </c>
    </row>
    <row r="294" spans="1:4" ht="18.2" customHeight="1">
      <c r="A294" s="31">
        <v>2080807</v>
      </c>
      <c r="B294" s="277" t="s">
        <v>430</v>
      </c>
      <c r="C294" s="32">
        <v>226</v>
      </c>
      <c r="D294" s="32">
        <v>294</v>
      </c>
    </row>
    <row r="295" spans="1:4" ht="18.2" customHeight="1">
      <c r="A295" s="31">
        <v>2080808</v>
      </c>
      <c r="B295" s="277" t="s">
        <v>431</v>
      </c>
      <c r="C295" s="32">
        <v>107</v>
      </c>
      <c r="D295" s="32">
        <v>0</v>
      </c>
    </row>
    <row r="296" spans="1:4" ht="18.2" customHeight="1">
      <c r="A296" s="31">
        <v>2080899</v>
      </c>
      <c r="B296" s="277" t="s">
        <v>432</v>
      </c>
      <c r="C296" s="32">
        <v>29</v>
      </c>
      <c r="D296" s="32">
        <v>191</v>
      </c>
    </row>
    <row r="297" spans="1:4" ht="18.2" customHeight="1">
      <c r="A297" s="31">
        <v>20809</v>
      </c>
      <c r="B297" s="277" t="s">
        <v>433</v>
      </c>
      <c r="C297" s="32">
        <f>SUM(C298:C303)</f>
        <v>3710</v>
      </c>
      <c r="D297" s="32">
        <f>SUM(D298:D303)</f>
        <v>635</v>
      </c>
    </row>
    <row r="298" spans="1:4" ht="18.2" customHeight="1">
      <c r="A298" s="31">
        <v>2080901</v>
      </c>
      <c r="B298" s="277" t="s">
        <v>434</v>
      </c>
      <c r="C298" s="32">
        <v>349</v>
      </c>
      <c r="D298" s="32">
        <v>586</v>
      </c>
    </row>
    <row r="299" spans="1:4" ht="18.2" customHeight="1">
      <c r="A299" s="31">
        <v>2080902</v>
      </c>
      <c r="B299" s="277" t="s">
        <v>435</v>
      </c>
      <c r="C299" s="32">
        <v>2997</v>
      </c>
      <c r="D299" s="32">
        <v>0</v>
      </c>
    </row>
    <row r="300" spans="1:4" ht="18.2" customHeight="1">
      <c r="A300" s="31">
        <v>2080903</v>
      </c>
      <c r="B300" s="277" t="s">
        <v>436</v>
      </c>
      <c r="C300" s="32">
        <v>119</v>
      </c>
      <c r="D300" s="32">
        <v>0</v>
      </c>
    </row>
    <row r="301" spans="1:4" ht="18.2" customHeight="1">
      <c r="A301" s="31">
        <v>2080904</v>
      </c>
      <c r="B301" s="277" t="s">
        <v>437</v>
      </c>
      <c r="C301" s="32">
        <v>77</v>
      </c>
      <c r="D301" s="32">
        <v>0</v>
      </c>
    </row>
    <row r="302" spans="1:4" ht="18.2" customHeight="1">
      <c r="A302" s="31">
        <v>2080905</v>
      </c>
      <c r="B302" s="277" t="s">
        <v>438</v>
      </c>
      <c r="C302" s="32">
        <v>151</v>
      </c>
      <c r="D302" s="32">
        <v>49</v>
      </c>
    </row>
    <row r="303" spans="1:4" ht="18.2" customHeight="1">
      <c r="A303" s="31">
        <v>2080999</v>
      </c>
      <c r="B303" s="277" t="s">
        <v>439</v>
      </c>
      <c r="C303" s="32">
        <v>17</v>
      </c>
      <c r="D303" s="32"/>
    </row>
    <row r="304" spans="1:4" ht="18.2" customHeight="1">
      <c r="A304" s="31">
        <v>20810</v>
      </c>
      <c r="B304" s="277" t="s">
        <v>440</v>
      </c>
      <c r="C304" s="32">
        <f>SUM(C305:C308)</f>
        <v>1336</v>
      </c>
      <c r="D304" s="32">
        <f>SUM(D305:D308)</f>
        <v>1689</v>
      </c>
    </row>
    <row r="305" spans="1:4" ht="18.2" customHeight="1">
      <c r="A305" s="31">
        <v>2081001</v>
      </c>
      <c r="B305" s="277" t="s">
        <v>441</v>
      </c>
      <c r="C305" s="32">
        <v>62</v>
      </c>
      <c r="D305" s="32">
        <v>53</v>
      </c>
    </row>
    <row r="306" spans="1:4" ht="18.2" customHeight="1">
      <c r="A306" s="31">
        <v>2081002</v>
      </c>
      <c r="B306" s="277" t="s">
        <v>442</v>
      </c>
      <c r="C306" s="32">
        <v>72</v>
      </c>
      <c r="D306" s="32">
        <v>0</v>
      </c>
    </row>
    <row r="307" spans="1:4" ht="18.2" customHeight="1">
      <c r="A307" s="31">
        <v>2081005</v>
      </c>
      <c r="B307" s="277" t="s">
        <v>445</v>
      </c>
      <c r="C307" s="32">
        <v>1202</v>
      </c>
      <c r="D307" s="32">
        <v>1628</v>
      </c>
    </row>
    <row r="308" spans="1:4" ht="18.2" customHeight="1">
      <c r="A308" s="31">
        <v>2081099</v>
      </c>
      <c r="B308" s="277" t="s">
        <v>447</v>
      </c>
      <c r="C308" s="32">
        <v>0</v>
      </c>
      <c r="D308" s="32">
        <v>8</v>
      </c>
    </row>
    <row r="309" spans="1:4" ht="18.2" customHeight="1">
      <c r="A309" s="31">
        <v>20811</v>
      </c>
      <c r="B309" s="277" t="s">
        <v>448</v>
      </c>
      <c r="C309" s="32">
        <f>SUM(C310:C314)</f>
        <v>275</v>
      </c>
      <c r="D309" s="32">
        <f>SUM(D310:D314)</f>
        <v>547</v>
      </c>
    </row>
    <row r="310" spans="1:4" ht="18.2" customHeight="1">
      <c r="A310" s="31">
        <v>2081101</v>
      </c>
      <c r="B310" s="277" t="s">
        <v>147</v>
      </c>
      <c r="C310" s="32">
        <v>206</v>
      </c>
      <c r="D310" s="32">
        <v>308</v>
      </c>
    </row>
    <row r="311" spans="1:4" ht="18.2" customHeight="1">
      <c r="A311" s="31">
        <v>2081102</v>
      </c>
      <c r="B311" s="277" t="s">
        <v>148</v>
      </c>
      <c r="C311" s="32">
        <v>29</v>
      </c>
      <c r="D311" s="32">
        <v>0</v>
      </c>
    </row>
    <row r="312" spans="1:4" ht="18.2" customHeight="1">
      <c r="A312" s="31">
        <v>2081104</v>
      </c>
      <c r="B312" s="277" t="s">
        <v>449</v>
      </c>
      <c r="C312" s="32">
        <v>15</v>
      </c>
      <c r="D312" s="32">
        <v>177</v>
      </c>
    </row>
    <row r="313" spans="1:4" ht="18.2" customHeight="1">
      <c r="A313" s="31">
        <v>2081106</v>
      </c>
      <c r="B313" s="277" t="s">
        <v>451</v>
      </c>
      <c r="C313" s="32">
        <v>1</v>
      </c>
      <c r="D313" s="32">
        <v>0</v>
      </c>
    </row>
    <row r="314" spans="1:4" ht="18.2" customHeight="1">
      <c r="A314" s="31">
        <v>2081199</v>
      </c>
      <c r="B314" s="277" t="s">
        <v>453</v>
      </c>
      <c r="C314" s="32">
        <v>24</v>
      </c>
      <c r="D314" s="32">
        <v>62</v>
      </c>
    </row>
    <row r="315" spans="1:4" ht="18.2" customHeight="1">
      <c r="A315" s="31">
        <v>20816</v>
      </c>
      <c r="B315" s="277" t="s">
        <v>454</v>
      </c>
      <c r="C315" s="32">
        <f>SUM(C316:C318)</f>
        <v>260</v>
      </c>
      <c r="D315" s="32">
        <f>SUM(D316:D318)</f>
        <v>291</v>
      </c>
    </row>
    <row r="316" spans="1:4" ht="18.2" customHeight="1">
      <c r="A316" s="31">
        <v>2081601</v>
      </c>
      <c r="B316" s="277" t="s">
        <v>147</v>
      </c>
      <c r="C316" s="32">
        <v>159</v>
      </c>
      <c r="D316" s="32">
        <v>291</v>
      </c>
    </row>
    <row r="317" spans="1:4" ht="18.2" customHeight="1">
      <c r="A317" s="31">
        <v>2081602</v>
      </c>
      <c r="B317" s="277" t="s">
        <v>148</v>
      </c>
      <c r="C317" s="32">
        <v>77</v>
      </c>
      <c r="D317" s="32"/>
    </row>
    <row r="318" spans="1:4" ht="18.2" customHeight="1">
      <c r="A318" s="31">
        <v>2081699</v>
      </c>
      <c r="B318" s="277" t="s">
        <v>455</v>
      </c>
      <c r="C318" s="32">
        <v>24</v>
      </c>
      <c r="D318" s="32"/>
    </row>
    <row r="319" spans="1:4" ht="18.2" customHeight="1">
      <c r="A319" s="31">
        <v>20819</v>
      </c>
      <c r="B319" s="277" t="s">
        <v>456</v>
      </c>
      <c r="C319" s="32"/>
      <c r="D319" s="32"/>
    </row>
    <row r="320" spans="1:4" ht="18.2" customHeight="1">
      <c r="A320" s="31">
        <v>20820</v>
      </c>
      <c r="B320" s="277" t="s">
        <v>459</v>
      </c>
      <c r="C320" s="32">
        <f>SUM(C321:C321)</f>
        <v>300</v>
      </c>
      <c r="D320" s="32">
        <f>SUM(D321:D321)</f>
        <v>255</v>
      </c>
    </row>
    <row r="321" spans="1:4" ht="18.2" customHeight="1">
      <c r="A321" s="31">
        <v>2082002</v>
      </c>
      <c r="B321" s="277" t="s">
        <v>461</v>
      </c>
      <c r="C321" s="32">
        <v>300</v>
      </c>
      <c r="D321" s="32">
        <v>255</v>
      </c>
    </row>
    <row r="322" spans="1:4" ht="18.2" customHeight="1">
      <c r="A322" s="31">
        <v>20821</v>
      </c>
      <c r="B322" s="277" t="s">
        <v>462</v>
      </c>
      <c r="C322" s="32"/>
      <c r="D322" s="32"/>
    </row>
    <row r="323" spans="1:4" ht="18.2" customHeight="1">
      <c r="A323" s="31">
        <v>20824</v>
      </c>
      <c r="B323" s="277" t="s">
        <v>465</v>
      </c>
      <c r="C323" s="32"/>
      <c r="D323" s="32"/>
    </row>
    <row r="324" spans="1:4" ht="18.2" customHeight="1">
      <c r="A324" s="31">
        <v>20825</v>
      </c>
      <c r="B324" s="277" t="s">
        <v>466</v>
      </c>
      <c r="C324" s="32"/>
      <c r="D324" s="32"/>
    </row>
    <row r="325" spans="1:4" ht="18.2" customHeight="1">
      <c r="A325" s="31">
        <v>20826</v>
      </c>
      <c r="B325" s="277" t="s">
        <v>469</v>
      </c>
      <c r="C325" s="32">
        <f>SUM(C326:C326)</f>
        <v>6793</v>
      </c>
      <c r="D325" s="32">
        <f>SUM(D326:D326)</f>
        <v>4881</v>
      </c>
    </row>
    <row r="326" spans="1:4" ht="18.2" customHeight="1">
      <c r="A326" s="31">
        <v>2082601</v>
      </c>
      <c r="B326" s="277" t="s">
        <v>470</v>
      </c>
      <c r="C326" s="32">
        <v>6793</v>
      </c>
      <c r="D326" s="32">
        <v>4881</v>
      </c>
    </row>
    <row r="327" spans="1:4" ht="18.2" customHeight="1">
      <c r="A327" s="31">
        <v>20827</v>
      </c>
      <c r="B327" s="277" t="s">
        <v>473</v>
      </c>
      <c r="C327" s="32"/>
      <c r="D327" s="32"/>
    </row>
    <row r="328" spans="1:4" ht="18.2" customHeight="1">
      <c r="A328" s="31">
        <v>20828</v>
      </c>
      <c r="B328" s="277" t="s">
        <v>477</v>
      </c>
      <c r="C328" s="32">
        <f>SUM(C329:C333)</f>
        <v>971</v>
      </c>
      <c r="D328" s="32">
        <f>SUM(D329:D333)</f>
        <v>1459</v>
      </c>
    </row>
    <row r="329" spans="1:4" ht="18.2" customHeight="1">
      <c r="A329" s="31">
        <v>2082801</v>
      </c>
      <c r="B329" s="277" t="s">
        <v>147</v>
      </c>
      <c r="C329" s="32">
        <v>169</v>
      </c>
      <c r="D329" s="32">
        <v>198</v>
      </c>
    </row>
    <row r="330" spans="1:4" ht="18.2" customHeight="1">
      <c r="A330" s="31">
        <v>2082802</v>
      </c>
      <c r="B330" s="277" t="s">
        <v>148</v>
      </c>
      <c r="C330" s="32">
        <v>64</v>
      </c>
      <c r="D330" s="32">
        <v>102</v>
      </c>
    </row>
    <row r="331" spans="1:4" ht="18.2" customHeight="1">
      <c r="A331" s="31">
        <v>2082804</v>
      </c>
      <c r="B331" s="277" t="s">
        <v>478</v>
      </c>
      <c r="C331" s="32">
        <v>167</v>
      </c>
      <c r="D331" s="32">
        <v>182</v>
      </c>
    </row>
    <row r="332" spans="1:4" ht="18.2" customHeight="1">
      <c r="A332" s="31">
        <v>2082850</v>
      </c>
      <c r="B332" s="277" t="s">
        <v>154</v>
      </c>
      <c r="C332" s="32">
        <v>570</v>
      </c>
      <c r="D332" s="32">
        <v>669</v>
      </c>
    </row>
    <row r="333" spans="1:4" ht="18.2" customHeight="1">
      <c r="A333" s="31">
        <v>2082899</v>
      </c>
      <c r="B333" s="277" t="s">
        <v>479</v>
      </c>
      <c r="C333" s="32">
        <v>1</v>
      </c>
      <c r="D333" s="32">
        <v>308</v>
      </c>
    </row>
    <row r="334" spans="1:4" ht="18.2" customHeight="1">
      <c r="A334" s="31">
        <v>20830</v>
      </c>
      <c r="B334" s="277" t="s">
        <v>480</v>
      </c>
      <c r="C334" s="32"/>
      <c r="D334" s="32"/>
    </row>
    <row r="335" spans="1:4" ht="18.2" customHeight="1">
      <c r="A335" s="31">
        <v>20899</v>
      </c>
      <c r="B335" s="277" t="s">
        <v>104</v>
      </c>
      <c r="C335" s="32">
        <f>C336</f>
        <v>384</v>
      </c>
      <c r="D335" s="32">
        <f>D336</f>
        <v>566</v>
      </c>
    </row>
    <row r="336" spans="1:4" ht="18.2" customHeight="1">
      <c r="A336" s="31">
        <v>2089999</v>
      </c>
      <c r="B336" s="277" t="s">
        <v>483</v>
      </c>
      <c r="C336" s="32">
        <v>384</v>
      </c>
      <c r="D336" s="32">
        <v>566</v>
      </c>
    </row>
    <row r="337" spans="1:4" ht="18.2" customHeight="1">
      <c r="A337" s="31">
        <v>210</v>
      </c>
      <c r="B337" s="277" t="s">
        <v>484</v>
      </c>
      <c r="C337" s="32">
        <f>C338+C342+C351+C352+C360+C362+C366+C371+C374+C377+C379+C385+C387</f>
        <v>246933</v>
      </c>
      <c r="D337" s="32">
        <f>D338+D342+D351+D352+D360+D362+D366+D371+D374+D377+D379+D385+D387</f>
        <v>46643</v>
      </c>
    </row>
    <row r="338" spans="1:4" ht="18.2" customHeight="1">
      <c r="A338" s="31">
        <v>21001</v>
      </c>
      <c r="B338" s="277" t="s">
        <v>485</v>
      </c>
      <c r="C338" s="32">
        <f>SUM(C339:C341)</f>
        <v>942</v>
      </c>
      <c r="D338" s="32">
        <f>SUM(D339:D341)</f>
        <v>874</v>
      </c>
    </row>
    <row r="339" spans="1:4" ht="18.2" customHeight="1">
      <c r="A339" s="31">
        <v>2100101</v>
      </c>
      <c r="B339" s="277" t="s">
        <v>147</v>
      </c>
      <c r="C339" s="32">
        <v>440</v>
      </c>
      <c r="D339" s="32">
        <v>397</v>
      </c>
    </row>
    <row r="340" spans="1:4" ht="18.2" customHeight="1">
      <c r="A340" s="31">
        <v>2100102</v>
      </c>
      <c r="B340" s="277" t="s">
        <v>148</v>
      </c>
      <c r="C340" s="32">
        <v>154</v>
      </c>
      <c r="D340" s="32">
        <v>8</v>
      </c>
    </row>
    <row r="341" spans="1:4" ht="18.2" customHeight="1">
      <c r="A341" s="31">
        <v>2100199</v>
      </c>
      <c r="B341" s="277" t="s">
        <v>486</v>
      </c>
      <c r="C341" s="32">
        <v>348</v>
      </c>
      <c r="D341" s="32">
        <v>469</v>
      </c>
    </row>
    <row r="342" spans="1:4" ht="18.2" customHeight="1">
      <c r="A342" s="31">
        <v>21002</v>
      </c>
      <c r="B342" s="277" t="s">
        <v>487</v>
      </c>
      <c r="C342" s="32">
        <f>SUM(C343:C350)</f>
        <v>20818</v>
      </c>
      <c r="D342" s="32">
        <f>SUM(D343:D350)</f>
        <v>15838</v>
      </c>
    </row>
    <row r="343" spans="1:4" ht="18.2" customHeight="1">
      <c r="A343" s="31">
        <v>2100201</v>
      </c>
      <c r="B343" s="277" t="s">
        <v>488</v>
      </c>
      <c r="C343" s="32">
        <v>3089</v>
      </c>
      <c r="D343" s="32">
        <v>2848</v>
      </c>
    </row>
    <row r="344" spans="1:4" ht="18.2" customHeight="1">
      <c r="A344" s="31">
        <v>2100202</v>
      </c>
      <c r="B344" s="277" t="s">
        <v>489</v>
      </c>
      <c r="C344" s="32">
        <v>2181</v>
      </c>
      <c r="D344" s="32">
        <v>4412</v>
      </c>
    </row>
    <row r="345" spans="1:4" ht="18.2" customHeight="1">
      <c r="A345" s="31">
        <v>2100203</v>
      </c>
      <c r="B345" s="277" t="s">
        <v>490</v>
      </c>
      <c r="C345" s="32">
        <v>3213</v>
      </c>
      <c r="D345" s="32">
        <v>3660</v>
      </c>
    </row>
    <row r="346" spans="1:4" ht="18.2" customHeight="1">
      <c r="A346" s="31">
        <v>2100204</v>
      </c>
      <c r="B346" s="277" t="s">
        <v>491</v>
      </c>
      <c r="C346" s="32">
        <v>565</v>
      </c>
      <c r="D346" s="32">
        <v>303</v>
      </c>
    </row>
    <row r="347" spans="1:4" ht="18.2" customHeight="1">
      <c r="A347" s="31">
        <v>2100205</v>
      </c>
      <c r="B347" s="277" t="s">
        <v>492</v>
      </c>
      <c r="C347" s="32">
        <v>2299</v>
      </c>
      <c r="D347" s="32">
        <v>2264</v>
      </c>
    </row>
    <row r="348" spans="1:4" ht="18.2" customHeight="1">
      <c r="A348" s="31">
        <v>2100206</v>
      </c>
      <c r="B348" s="277" t="s">
        <v>493</v>
      </c>
      <c r="C348" s="32">
        <v>689</v>
      </c>
      <c r="D348" s="32">
        <v>703</v>
      </c>
    </row>
    <row r="349" spans="1:4" ht="18.2" customHeight="1">
      <c r="A349" s="31">
        <v>2100208</v>
      </c>
      <c r="B349" s="277" t="s">
        <v>494</v>
      </c>
      <c r="C349" s="32">
        <v>0</v>
      </c>
      <c r="D349" s="32">
        <v>7</v>
      </c>
    </row>
    <row r="350" spans="1:4" ht="18.2" customHeight="1">
      <c r="A350" s="31">
        <v>2100299</v>
      </c>
      <c r="B350" s="277" t="s">
        <v>495</v>
      </c>
      <c r="C350" s="32">
        <v>8782</v>
      </c>
      <c r="D350" s="32">
        <v>1641</v>
      </c>
    </row>
    <row r="351" spans="1:4" ht="18.2" customHeight="1">
      <c r="A351" s="31">
        <v>21003</v>
      </c>
      <c r="B351" s="277" t="s">
        <v>496</v>
      </c>
      <c r="C351" s="32"/>
      <c r="D351" s="32"/>
    </row>
    <row r="352" spans="1:4" ht="18.2" customHeight="1">
      <c r="A352" s="31">
        <v>21004</v>
      </c>
      <c r="B352" s="277" t="s">
        <v>500</v>
      </c>
      <c r="C352" s="32">
        <f>SUM(C353:C359)</f>
        <v>18742</v>
      </c>
      <c r="D352" s="32">
        <f>SUM(D353:D359)</f>
        <v>4099</v>
      </c>
    </row>
    <row r="353" spans="1:4" ht="18.2" customHeight="1">
      <c r="A353" s="31">
        <v>2100401</v>
      </c>
      <c r="B353" s="277" t="s">
        <v>501</v>
      </c>
      <c r="C353" s="32">
        <v>12530</v>
      </c>
      <c r="D353" s="32">
        <v>1884</v>
      </c>
    </row>
    <row r="354" spans="1:4" ht="18.2" customHeight="1">
      <c r="A354" s="31">
        <v>2100402</v>
      </c>
      <c r="B354" s="277" t="s">
        <v>502</v>
      </c>
      <c r="C354" s="32">
        <v>345</v>
      </c>
      <c r="D354" s="32">
        <v>421</v>
      </c>
    </row>
    <row r="355" spans="1:4" ht="18.2" customHeight="1">
      <c r="A355" s="31">
        <v>2100406</v>
      </c>
      <c r="B355" s="277" t="s">
        <v>505</v>
      </c>
      <c r="C355" s="32">
        <v>93</v>
      </c>
      <c r="D355" s="32">
        <v>680</v>
      </c>
    </row>
    <row r="356" spans="1:4" ht="18.2" customHeight="1">
      <c r="A356" s="31">
        <v>2100408</v>
      </c>
      <c r="B356" s="277" t="s">
        <v>506</v>
      </c>
      <c r="C356" s="32">
        <v>101</v>
      </c>
      <c r="D356" s="32">
        <v>20</v>
      </c>
    </row>
    <row r="357" spans="1:4" ht="18.2" customHeight="1">
      <c r="A357" s="31">
        <v>2100409</v>
      </c>
      <c r="B357" s="277" t="s">
        <v>507</v>
      </c>
      <c r="C357" s="32">
        <v>286</v>
      </c>
      <c r="D357" s="32">
        <v>94</v>
      </c>
    </row>
    <row r="358" spans="1:4" ht="18.2" customHeight="1">
      <c r="A358" s="31">
        <v>2100410</v>
      </c>
      <c r="B358" s="277" t="s">
        <v>508</v>
      </c>
      <c r="C358" s="32">
        <v>5087</v>
      </c>
      <c r="D358" s="32">
        <v>1000</v>
      </c>
    </row>
    <row r="359" spans="1:4" ht="18.2" customHeight="1">
      <c r="A359" s="31">
        <v>2100499</v>
      </c>
      <c r="B359" s="277" t="s">
        <v>509</v>
      </c>
      <c r="C359" s="32">
        <v>300</v>
      </c>
      <c r="D359" s="32">
        <v>0</v>
      </c>
    </row>
    <row r="360" spans="1:4" ht="18.2" customHeight="1">
      <c r="A360" s="31">
        <v>21006</v>
      </c>
      <c r="B360" s="277" t="s">
        <v>510</v>
      </c>
      <c r="C360" s="32">
        <f>SUM(C361:C361)</f>
        <v>18</v>
      </c>
      <c r="D360" s="32"/>
    </row>
    <row r="361" spans="1:4" ht="18.2" customHeight="1">
      <c r="A361" s="31">
        <v>2100601</v>
      </c>
      <c r="B361" s="277" t="s">
        <v>511</v>
      </c>
      <c r="C361" s="32">
        <v>18</v>
      </c>
      <c r="D361" s="32"/>
    </row>
    <row r="362" spans="1:4" ht="18.2" customHeight="1">
      <c r="A362" s="31">
        <v>21007</v>
      </c>
      <c r="B362" s="277" t="s">
        <v>513</v>
      </c>
      <c r="C362" s="32">
        <f>SUM(C363:C365)</f>
        <v>462</v>
      </c>
      <c r="D362" s="32">
        <f>SUM(D363:D365)</f>
        <v>411</v>
      </c>
    </row>
    <row r="363" spans="1:4" ht="18.2" customHeight="1">
      <c r="A363" s="31">
        <v>2100716</v>
      </c>
      <c r="B363" s="277" t="s">
        <v>514</v>
      </c>
      <c r="C363" s="32">
        <v>232</v>
      </c>
      <c r="D363" s="32">
        <v>231</v>
      </c>
    </row>
    <row r="364" spans="1:4" ht="18.2" customHeight="1">
      <c r="A364" s="31">
        <v>2100717</v>
      </c>
      <c r="B364" s="277" t="s">
        <v>515</v>
      </c>
      <c r="C364" s="32">
        <v>198</v>
      </c>
      <c r="D364" s="32">
        <v>180</v>
      </c>
    </row>
    <row r="365" spans="1:4" ht="18.2" customHeight="1">
      <c r="A365" s="31">
        <v>2100799</v>
      </c>
      <c r="B365" s="277" t="s">
        <v>516</v>
      </c>
      <c r="C365" s="32">
        <v>32</v>
      </c>
      <c r="D365" s="32"/>
    </row>
    <row r="366" spans="1:4" ht="18.2" customHeight="1">
      <c r="A366" s="31">
        <v>21011</v>
      </c>
      <c r="B366" s="277" t="s">
        <v>517</v>
      </c>
      <c r="C366" s="32">
        <f>SUM(C367:C370)</f>
        <v>12265</v>
      </c>
      <c r="D366" s="32">
        <f>SUM(D367:D370)</f>
        <v>19811</v>
      </c>
    </row>
    <row r="367" spans="1:4" ht="18.2" customHeight="1">
      <c r="A367" s="31">
        <v>2101101</v>
      </c>
      <c r="B367" s="277" t="s">
        <v>518</v>
      </c>
      <c r="C367" s="32">
        <v>4865</v>
      </c>
      <c r="D367" s="32">
        <v>6871</v>
      </c>
    </row>
    <row r="368" spans="1:4" ht="18.2" customHeight="1">
      <c r="A368" s="31">
        <v>2101102</v>
      </c>
      <c r="B368" s="277" t="s">
        <v>519</v>
      </c>
      <c r="C368" s="32">
        <v>4856</v>
      </c>
      <c r="D368" s="32">
        <v>8699</v>
      </c>
    </row>
    <row r="369" spans="1:4" ht="18.2" customHeight="1">
      <c r="A369" s="31">
        <v>2101103</v>
      </c>
      <c r="B369" s="277" t="s">
        <v>520</v>
      </c>
      <c r="C369" s="32">
        <v>2538</v>
      </c>
      <c r="D369" s="32">
        <v>4141</v>
      </c>
    </row>
    <row r="370" spans="1:4" ht="18.2" customHeight="1">
      <c r="A370" s="31">
        <v>2101199</v>
      </c>
      <c r="B370" s="277" t="s">
        <v>521</v>
      </c>
      <c r="C370" s="32">
        <v>6</v>
      </c>
      <c r="D370" s="32">
        <v>100</v>
      </c>
    </row>
    <row r="371" spans="1:4" ht="18.2" customHeight="1">
      <c r="A371" s="31">
        <v>21012</v>
      </c>
      <c r="B371" s="277" t="s">
        <v>522</v>
      </c>
      <c r="C371" s="32">
        <f>SUM(C372:C373)</f>
        <v>192846</v>
      </c>
      <c r="D371" s="32">
        <f>SUM(D372:D373)</f>
        <v>4198</v>
      </c>
    </row>
    <row r="372" spans="1:4" ht="18.2" customHeight="1">
      <c r="A372" s="31">
        <v>2101201</v>
      </c>
      <c r="B372" s="277" t="s">
        <v>523</v>
      </c>
      <c r="C372" s="32">
        <v>844</v>
      </c>
      <c r="D372" s="32"/>
    </row>
    <row r="373" spans="1:4" ht="18.2" customHeight="1">
      <c r="A373" s="31">
        <v>2101202</v>
      </c>
      <c r="B373" s="277" t="s">
        <v>524</v>
      </c>
      <c r="C373" s="32">
        <v>192002</v>
      </c>
      <c r="D373" s="32">
        <v>4198</v>
      </c>
    </row>
    <row r="374" spans="1:4" ht="18.2" customHeight="1">
      <c r="A374" s="31">
        <v>21013</v>
      </c>
      <c r="B374" s="277" t="s">
        <v>105</v>
      </c>
      <c r="C374" s="32">
        <f>SUM(C375:C376)</f>
        <v>14</v>
      </c>
      <c r="D374" s="32">
        <f>SUM(D375:D376)</f>
        <v>430</v>
      </c>
    </row>
    <row r="375" spans="1:4" ht="18.2" customHeight="1">
      <c r="A375" s="31">
        <v>2101301</v>
      </c>
      <c r="B375" s="277" t="s">
        <v>106</v>
      </c>
      <c r="C375" s="32">
        <v>0</v>
      </c>
      <c r="D375" s="32">
        <v>430</v>
      </c>
    </row>
    <row r="376" spans="1:4" ht="18.2" customHeight="1">
      <c r="A376" s="31">
        <v>2101302</v>
      </c>
      <c r="B376" s="277" t="s">
        <v>526</v>
      </c>
      <c r="C376" s="32">
        <v>14</v>
      </c>
      <c r="D376" s="32"/>
    </row>
    <row r="377" spans="1:4" ht="18.2" customHeight="1">
      <c r="A377" s="31">
        <v>21014</v>
      </c>
      <c r="B377" s="277" t="s">
        <v>528</v>
      </c>
      <c r="C377" s="32">
        <f>SUM(C378:C378)</f>
        <v>48</v>
      </c>
      <c r="D377" s="32">
        <f>SUM(D378:D378)</f>
        <v>100</v>
      </c>
    </row>
    <row r="378" spans="1:4" ht="18.2" customHeight="1">
      <c r="A378" s="31">
        <v>2101401</v>
      </c>
      <c r="B378" s="277" t="s">
        <v>529</v>
      </c>
      <c r="C378" s="32">
        <v>48</v>
      </c>
      <c r="D378" s="32">
        <v>100</v>
      </c>
    </row>
    <row r="379" spans="1:4" ht="18.2" customHeight="1">
      <c r="A379" s="31">
        <v>21015</v>
      </c>
      <c r="B379" s="277" t="s">
        <v>530</v>
      </c>
      <c r="C379" s="32">
        <f>SUM(C380:C384)</f>
        <v>764</v>
      </c>
      <c r="D379" s="32">
        <f>SUM(D380:D384)</f>
        <v>882</v>
      </c>
    </row>
    <row r="380" spans="1:4" ht="18.2" customHeight="1">
      <c r="A380" s="31">
        <v>2101501</v>
      </c>
      <c r="B380" s="277" t="s">
        <v>147</v>
      </c>
      <c r="C380" s="32">
        <v>601</v>
      </c>
      <c r="D380" s="32">
        <v>755</v>
      </c>
    </row>
    <row r="381" spans="1:4" ht="18.2" customHeight="1">
      <c r="A381" s="31">
        <v>2101502</v>
      </c>
      <c r="B381" s="277" t="s">
        <v>148</v>
      </c>
      <c r="C381" s="32">
        <v>0</v>
      </c>
      <c r="D381" s="32">
        <v>48</v>
      </c>
    </row>
    <row r="382" spans="1:4" ht="18.2" customHeight="1">
      <c r="A382" s="31">
        <v>2101505</v>
      </c>
      <c r="B382" s="277" t="s">
        <v>531</v>
      </c>
      <c r="C382" s="32">
        <v>110</v>
      </c>
      <c r="D382" s="32">
        <v>79</v>
      </c>
    </row>
    <row r="383" spans="1:4" ht="18.2" customHeight="1">
      <c r="A383" s="31">
        <v>2101550</v>
      </c>
      <c r="B383" s="277" t="s">
        <v>154</v>
      </c>
      <c r="C383" s="32">
        <v>32</v>
      </c>
      <c r="D383" s="32"/>
    </row>
    <row r="384" spans="1:4" ht="18.2" customHeight="1">
      <c r="A384" s="31">
        <v>2101599</v>
      </c>
      <c r="B384" s="277" t="s">
        <v>533</v>
      </c>
      <c r="C384" s="32">
        <v>21</v>
      </c>
      <c r="D384" s="32"/>
    </row>
    <row r="385" spans="1:4" ht="18.2" customHeight="1">
      <c r="A385" s="31">
        <v>21016</v>
      </c>
      <c r="B385" s="277" t="s">
        <v>107</v>
      </c>
      <c r="C385" s="32">
        <f>C386</f>
        <v>14</v>
      </c>
      <c r="D385" s="32"/>
    </row>
    <row r="386" spans="1:4" ht="18.2" customHeight="1">
      <c r="A386" s="31">
        <v>2101601</v>
      </c>
      <c r="B386" s="277" t="s">
        <v>534</v>
      </c>
      <c r="C386" s="32">
        <v>14</v>
      </c>
      <c r="D386" s="32"/>
    </row>
    <row r="387" spans="1:4" ht="18.2" customHeight="1">
      <c r="A387" s="31">
        <v>21099</v>
      </c>
      <c r="B387" s="277" t="s">
        <v>535</v>
      </c>
      <c r="C387" s="32"/>
      <c r="D387" s="32"/>
    </row>
    <row r="388" spans="1:4" ht="18.2" customHeight="1">
      <c r="A388" s="31">
        <v>211</v>
      </c>
      <c r="B388" s="277" t="s">
        <v>537</v>
      </c>
      <c r="C388" s="32">
        <f>C389+C395+C398+C404+C407+C408+C410+C411+C412+C413+C414+C417+C418+C419+C420</f>
        <v>17508</v>
      </c>
      <c r="D388" s="32">
        <f>D389+D395+D398+D404+D407+D408+D410+D411+D412+D413+D414+D417+D418+D419+D420</f>
        <v>21260</v>
      </c>
    </row>
    <row r="389" spans="1:4" ht="18.2" customHeight="1">
      <c r="A389" s="31">
        <v>21101</v>
      </c>
      <c r="B389" s="277" t="s">
        <v>538</v>
      </c>
      <c r="C389" s="32">
        <f>SUM(C390:C394)</f>
        <v>7461</v>
      </c>
      <c r="D389" s="32">
        <f>SUM(D390:D394)</f>
        <v>10134</v>
      </c>
    </row>
    <row r="390" spans="1:4" ht="18.2" customHeight="1">
      <c r="A390" s="31">
        <v>2110101</v>
      </c>
      <c r="B390" s="277" t="s">
        <v>147</v>
      </c>
      <c r="C390" s="32">
        <v>5430</v>
      </c>
      <c r="D390" s="32">
        <v>6701</v>
      </c>
    </row>
    <row r="391" spans="1:4" ht="18.2" customHeight="1">
      <c r="A391" s="31">
        <v>2110102</v>
      </c>
      <c r="B391" s="277" t="s">
        <v>148</v>
      </c>
      <c r="C391" s="32">
        <v>231</v>
      </c>
      <c r="D391" s="32">
        <v>246</v>
      </c>
    </row>
    <row r="392" spans="1:4" ht="18.2" customHeight="1">
      <c r="A392" s="31">
        <v>2110104</v>
      </c>
      <c r="B392" s="277" t="s">
        <v>539</v>
      </c>
      <c r="C392" s="32">
        <v>33</v>
      </c>
      <c r="D392" s="32">
        <v>22</v>
      </c>
    </row>
    <row r="393" spans="1:4" ht="18.2" customHeight="1">
      <c r="A393" s="31">
        <v>2110107</v>
      </c>
      <c r="B393" s="277" t="s">
        <v>542</v>
      </c>
      <c r="C393" s="32">
        <v>0</v>
      </c>
      <c r="D393" s="32">
        <v>10</v>
      </c>
    </row>
    <row r="394" spans="1:4" ht="18.2" customHeight="1">
      <c r="A394" s="31">
        <v>2110199</v>
      </c>
      <c r="B394" s="277" t="s">
        <v>543</v>
      </c>
      <c r="C394" s="32">
        <v>1767</v>
      </c>
      <c r="D394" s="32">
        <v>3155</v>
      </c>
    </row>
    <row r="395" spans="1:4" ht="18.2" customHeight="1">
      <c r="A395" s="31">
        <v>21102</v>
      </c>
      <c r="B395" s="277" t="s">
        <v>544</v>
      </c>
      <c r="C395" s="32">
        <f>SUM(C396:C397)</f>
        <v>1297</v>
      </c>
      <c r="D395" s="32">
        <f>SUM(D396:D397)</f>
        <v>1721</v>
      </c>
    </row>
    <row r="396" spans="1:4" ht="18.2" customHeight="1">
      <c r="A396" s="31">
        <v>2110203</v>
      </c>
      <c r="B396" s="277" t="s">
        <v>545</v>
      </c>
      <c r="C396" s="32">
        <v>10</v>
      </c>
      <c r="D396" s="32">
        <v>158</v>
      </c>
    </row>
    <row r="397" spans="1:4" ht="18.2" customHeight="1">
      <c r="A397" s="31">
        <v>2110299</v>
      </c>
      <c r="B397" s="277" t="s">
        <v>546</v>
      </c>
      <c r="C397" s="32">
        <v>1287</v>
      </c>
      <c r="D397" s="32">
        <v>1563</v>
      </c>
    </row>
    <row r="398" spans="1:4" ht="18.2" customHeight="1">
      <c r="A398" s="31">
        <v>21103</v>
      </c>
      <c r="B398" s="277" t="s">
        <v>547</v>
      </c>
      <c r="C398" s="32">
        <f>SUM(C399:C403)</f>
        <v>8136</v>
      </c>
      <c r="D398" s="32">
        <f>SUM(D399:D403)</f>
        <v>8731</v>
      </c>
    </row>
    <row r="399" spans="1:4" ht="18.2" customHeight="1">
      <c r="A399" s="31">
        <v>2110301</v>
      </c>
      <c r="B399" s="277" t="s">
        <v>548</v>
      </c>
      <c r="C399" s="32">
        <v>0</v>
      </c>
      <c r="D399" s="32">
        <v>65</v>
      </c>
    </row>
    <row r="400" spans="1:4" ht="18.2" customHeight="1">
      <c r="A400" s="31">
        <v>2110302</v>
      </c>
      <c r="B400" s="277" t="s">
        <v>549</v>
      </c>
      <c r="C400" s="32">
        <v>3032</v>
      </c>
      <c r="D400" s="32">
        <v>6172</v>
      </c>
    </row>
    <row r="401" spans="1:4" ht="18.2" customHeight="1">
      <c r="A401" s="31">
        <v>2110304</v>
      </c>
      <c r="B401" s="277" t="s">
        <v>550</v>
      </c>
      <c r="C401" s="32">
        <v>508</v>
      </c>
      <c r="D401" s="32">
        <v>2476</v>
      </c>
    </row>
    <row r="402" spans="1:4" ht="18.2" customHeight="1">
      <c r="A402" s="31">
        <v>2110307</v>
      </c>
      <c r="B402" s="277" t="s">
        <v>551</v>
      </c>
      <c r="C402" s="32">
        <v>0</v>
      </c>
      <c r="D402" s="32">
        <v>18</v>
      </c>
    </row>
    <row r="403" spans="1:4" ht="18.2" customHeight="1">
      <c r="A403" s="31">
        <v>2110399</v>
      </c>
      <c r="B403" s="277" t="s">
        <v>552</v>
      </c>
      <c r="C403" s="32">
        <v>4596</v>
      </c>
      <c r="D403" s="32">
        <v>0</v>
      </c>
    </row>
    <row r="404" spans="1:4" ht="18.2" customHeight="1">
      <c r="A404" s="31">
        <v>21104</v>
      </c>
      <c r="B404" s="277" t="s">
        <v>553</v>
      </c>
      <c r="C404" s="32">
        <f>SUM(C405:C406)</f>
        <v>23</v>
      </c>
      <c r="D404" s="32"/>
    </row>
    <row r="405" spans="1:4" ht="18.2" customHeight="1">
      <c r="A405" s="31">
        <v>2110401</v>
      </c>
      <c r="B405" s="277" t="s">
        <v>554</v>
      </c>
      <c r="C405" s="32">
        <v>16</v>
      </c>
      <c r="D405" s="32"/>
    </row>
    <row r="406" spans="1:4" ht="18.2" customHeight="1">
      <c r="A406" s="31">
        <v>2110405</v>
      </c>
      <c r="B406" s="277" t="s">
        <v>556</v>
      </c>
      <c r="C406" s="32">
        <v>7</v>
      </c>
      <c r="D406" s="32"/>
    </row>
    <row r="407" spans="1:4" ht="18.2" customHeight="1">
      <c r="A407" s="31">
        <v>21105</v>
      </c>
      <c r="B407" s="277" t="s">
        <v>559</v>
      </c>
      <c r="C407" s="32"/>
      <c r="D407" s="32"/>
    </row>
    <row r="408" spans="1:4" ht="18.2" customHeight="1">
      <c r="A408" s="31">
        <v>21106</v>
      </c>
      <c r="B408" s="277" t="s">
        <v>564</v>
      </c>
      <c r="C408" s="32">
        <f>SUM(C409:C409)</f>
        <v>14</v>
      </c>
      <c r="D408" s="32"/>
    </row>
    <row r="409" spans="1:4" ht="18.2" customHeight="1">
      <c r="A409" s="31">
        <v>2110699</v>
      </c>
      <c r="B409" s="277" t="s">
        <v>567</v>
      </c>
      <c r="C409" s="32">
        <v>14</v>
      </c>
      <c r="D409" s="32"/>
    </row>
    <row r="410" spans="1:4" ht="18.2" customHeight="1">
      <c r="A410" s="31">
        <v>21107</v>
      </c>
      <c r="B410" s="277" t="s">
        <v>568</v>
      </c>
      <c r="C410" s="32"/>
      <c r="D410" s="32"/>
    </row>
    <row r="411" spans="1:4" ht="18.2" customHeight="1">
      <c r="A411" s="31">
        <v>21108</v>
      </c>
      <c r="B411" s="277" t="s">
        <v>570</v>
      </c>
      <c r="C411" s="32"/>
      <c r="D411" s="32"/>
    </row>
    <row r="412" spans="1:4" ht="18.2" customHeight="1">
      <c r="A412" s="31">
        <v>21109</v>
      </c>
      <c r="B412" s="277" t="s">
        <v>572</v>
      </c>
      <c r="C412" s="32"/>
      <c r="D412" s="32"/>
    </row>
    <row r="413" spans="1:4" ht="18.2" customHeight="1">
      <c r="A413" s="31">
        <v>21110</v>
      </c>
      <c r="B413" s="277" t="s">
        <v>573</v>
      </c>
      <c r="C413" s="32"/>
      <c r="D413" s="32"/>
    </row>
    <row r="414" spans="1:4" ht="18.2" customHeight="1">
      <c r="A414" s="31">
        <v>21111</v>
      </c>
      <c r="B414" s="277" t="s">
        <v>575</v>
      </c>
      <c r="C414" s="32">
        <f>SUM(C415:C416)</f>
        <v>476</v>
      </c>
      <c r="D414" s="32">
        <f>SUM(D415:D416)</f>
        <v>674</v>
      </c>
    </row>
    <row r="415" spans="1:4" ht="18.2" customHeight="1">
      <c r="A415" s="31">
        <v>2111101</v>
      </c>
      <c r="B415" s="277" t="s">
        <v>576</v>
      </c>
      <c r="C415" s="32">
        <v>190</v>
      </c>
      <c r="D415" s="32">
        <v>299</v>
      </c>
    </row>
    <row r="416" spans="1:4" ht="18.2" customHeight="1">
      <c r="A416" s="31">
        <v>2111102</v>
      </c>
      <c r="B416" s="277" t="s">
        <v>577</v>
      </c>
      <c r="C416" s="32">
        <v>286</v>
      </c>
      <c r="D416" s="32">
        <v>375</v>
      </c>
    </row>
    <row r="417" spans="1:4" ht="18.2" customHeight="1">
      <c r="A417" s="31">
        <v>21112</v>
      </c>
      <c r="B417" s="277" t="s">
        <v>579</v>
      </c>
      <c r="C417" s="32"/>
      <c r="D417" s="32"/>
    </row>
    <row r="418" spans="1:4" ht="18.2" customHeight="1">
      <c r="A418" s="31">
        <v>21113</v>
      </c>
      <c r="B418" s="277" t="s">
        <v>581</v>
      </c>
      <c r="C418" s="32"/>
      <c r="D418" s="32"/>
    </row>
    <row r="419" spans="1:4" ht="18.2" customHeight="1">
      <c r="A419" s="31">
        <v>21114</v>
      </c>
      <c r="B419" s="277" t="s">
        <v>582</v>
      </c>
      <c r="C419" s="32"/>
      <c r="D419" s="32"/>
    </row>
    <row r="420" spans="1:4" ht="18.2" customHeight="1">
      <c r="A420" s="31">
        <v>21199</v>
      </c>
      <c r="B420" s="277" t="s">
        <v>583</v>
      </c>
      <c r="C420" s="32">
        <f>C421</f>
        <v>101</v>
      </c>
      <c r="D420" s="32"/>
    </row>
    <row r="421" spans="1:4" ht="18.2" customHeight="1">
      <c r="A421" s="31">
        <v>2119999</v>
      </c>
      <c r="B421" s="277" t="s">
        <v>584</v>
      </c>
      <c r="C421" s="32">
        <v>101</v>
      </c>
      <c r="D421" s="32"/>
    </row>
    <row r="422" spans="1:4" ht="18.2" customHeight="1">
      <c r="A422" s="31">
        <v>212</v>
      </c>
      <c r="B422" s="277" t="s">
        <v>585</v>
      </c>
      <c r="C422" s="32">
        <f>C423+C429+C431+C433+C435+C437</f>
        <v>157296</v>
      </c>
      <c r="D422" s="32">
        <f>D423+D429+D431+D433+D435+D437</f>
        <v>149262</v>
      </c>
    </row>
    <row r="423" spans="1:4" ht="18.2" customHeight="1">
      <c r="A423" s="31">
        <v>21201</v>
      </c>
      <c r="B423" s="277" t="s">
        <v>586</v>
      </c>
      <c r="C423" s="32">
        <f>SUM(C424:C428)</f>
        <v>2723</v>
      </c>
      <c r="D423" s="32">
        <f>SUM(D424:D428)</f>
        <v>3203</v>
      </c>
    </row>
    <row r="424" spans="1:4" ht="18.2" customHeight="1">
      <c r="A424" s="31">
        <v>2120101</v>
      </c>
      <c r="B424" s="277" t="s">
        <v>147</v>
      </c>
      <c r="C424" s="32">
        <v>489</v>
      </c>
      <c r="D424" s="32">
        <v>589</v>
      </c>
    </row>
    <row r="425" spans="1:4" ht="18.2" customHeight="1">
      <c r="A425" s="31">
        <v>2120104</v>
      </c>
      <c r="B425" s="277" t="s">
        <v>587</v>
      </c>
      <c r="C425" s="32">
        <v>763</v>
      </c>
      <c r="D425" s="32">
        <v>785</v>
      </c>
    </row>
    <row r="426" spans="1:4" ht="18.2" customHeight="1">
      <c r="A426" s="31">
        <v>2120107</v>
      </c>
      <c r="B426" s="277" t="s">
        <v>590</v>
      </c>
      <c r="C426" s="32">
        <v>542</v>
      </c>
      <c r="D426" s="32">
        <v>749</v>
      </c>
    </row>
    <row r="427" spans="1:4" ht="18.2" customHeight="1">
      <c r="A427" s="31">
        <v>2120109</v>
      </c>
      <c r="B427" s="277" t="s">
        <v>591</v>
      </c>
      <c r="C427" s="32">
        <v>395</v>
      </c>
      <c r="D427" s="32">
        <v>415</v>
      </c>
    </row>
    <row r="428" spans="1:4" ht="18.2" customHeight="1">
      <c r="A428" s="31">
        <v>2120199</v>
      </c>
      <c r="B428" s="277" t="s">
        <v>592</v>
      </c>
      <c r="C428" s="32">
        <v>534</v>
      </c>
      <c r="D428" s="32">
        <v>665</v>
      </c>
    </row>
    <row r="429" spans="1:4" ht="18.2" customHeight="1">
      <c r="A429" s="31">
        <v>21202</v>
      </c>
      <c r="B429" s="277" t="s">
        <v>593</v>
      </c>
      <c r="C429" s="32">
        <f>C430</f>
        <v>0</v>
      </c>
      <c r="D429" s="32">
        <f>D430</f>
        <v>500</v>
      </c>
    </row>
    <row r="430" spans="1:4" ht="18.2" customHeight="1">
      <c r="A430" s="31">
        <v>2120201</v>
      </c>
      <c r="B430" s="277" t="s">
        <v>594</v>
      </c>
      <c r="C430" s="32">
        <v>0</v>
      </c>
      <c r="D430" s="32">
        <v>500</v>
      </c>
    </row>
    <row r="431" spans="1:4" ht="18.2" customHeight="1">
      <c r="A431" s="31">
        <v>21203</v>
      </c>
      <c r="B431" s="277" t="s">
        <v>595</v>
      </c>
      <c r="C431" s="32">
        <f>SUM(C432:C432)</f>
        <v>116785</v>
      </c>
      <c r="D431" s="32">
        <f>SUM(D432:D432)</f>
        <v>97090</v>
      </c>
    </row>
    <row r="432" spans="1:4" ht="18.2" customHeight="1">
      <c r="A432" s="31">
        <v>2120399</v>
      </c>
      <c r="B432" s="277" t="s">
        <v>597</v>
      </c>
      <c r="C432" s="32">
        <v>116785</v>
      </c>
      <c r="D432" s="32">
        <v>97090</v>
      </c>
    </row>
    <row r="433" spans="1:4" ht="18.2" customHeight="1">
      <c r="A433" s="31">
        <v>21205</v>
      </c>
      <c r="B433" s="277" t="s">
        <v>108</v>
      </c>
      <c r="C433" s="32">
        <f>C434</f>
        <v>26157</v>
      </c>
      <c r="D433" s="32">
        <f>D434</f>
        <v>35986</v>
      </c>
    </row>
    <row r="434" spans="1:4" ht="18.2" customHeight="1">
      <c r="A434" s="31">
        <v>2120501</v>
      </c>
      <c r="B434" s="277" t="s">
        <v>598</v>
      </c>
      <c r="C434" s="32">
        <v>26157</v>
      </c>
      <c r="D434" s="32">
        <v>35986</v>
      </c>
    </row>
    <row r="435" spans="1:4" ht="18.2" customHeight="1">
      <c r="A435" s="31">
        <v>21206</v>
      </c>
      <c r="B435" s="277" t="s">
        <v>109</v>
      </c>
      <c r="C435" s="32">
        <f>C436</f>
        <v>593</v>
      </c>
      <c r="D435" s="32">
        <f>D436</f>
        <v>726</v>
      </c>
    </row>
    <row r="436" spans="1:4" ht="18.2" customHeight="1">
      <c r="A436" s="31">
        <v>2120601</v>
      </c>
      <c r="B436" s="277" t="s">
        <v>599</v>
      </c>
      <c r="C436" s="32">
        <v>593</v>
      </c>
      <c r="D436" s="32">
        <v>726</v>
      </c>
    </row>
    <row r="437" spans="1:4" ht="18.2" customHeight="1">
      <c r="A437" s="31">
        <v>21299</v>
      </c>
      <c r="B437" s="277" t="s">
        <v>110</v>
      </c>
      <c r="C437" s="32">
        <f>C438</f>
        <v>11038</v>
      </c>
      <c r="D437" s="32">
        <f>D438</f>
        <v>11757</v>
      </c>
    </row>
    <row r="438" spans="1:4" ht="18.2" customHeight="1">
      <c r="A438" s="31">
        <v>2129999</v>
      </c>
      <c r="B438" s="277" t="s">
        <v>600</v>
      </c>
      <c r="C438" s="32">
        <v>11038</v>
      </c>
      <c r="D438" s="32">
        <v>11757</v>
      </c>
    </row>
    <row r="439" spans="1:4" ht="18.2" customHeight="1">
      <c r="A439" s="31">
        <v>213</v>
      </c>
      <c r="B439" s="277" t="s">
        <v>601</v>
      </c>
      <c r="C439" s="32">
        <f>C440+C453+C462+C477+C482+C483+C489+C490</f>
        <v>108660</v>
      </c>
      <c r="D439" s="32">
        <f>D440+D453+D462+D477+D482+D483+D489+D490</f>
        <v>207478</v>
      </c>
    </row>
    <row r="440" spans="1:4" ht="18.2" customHeight="1">
      <c r="A440" s="31">
        <v>21301</v>
      </c>
      <c r="B440" s="277" t="s">
        <v>602</v>
      </c>
      <c r="C440" s="32">
        <f>SUM(C441:C452)</f>
        <v>7449</v>
      </c>
      <c r="D440" s="32">
        <f>SUM(D441:D452)</f>
        <v>10494</v>
      </c>
    </row>
    <row r="441" spans="1:4" ht="18.2" customHeight="1">
      <c r="A441" s="31">
        <v>2130101</v>
      </c>
      <c r="B441" s="277" t="s">
        <v>147</v>
      </c>
      <c r="C441" s="32">
        <v>815</v>
      </c>
      <c r="D441" s="32">
        <v>869</v>
      </c>
    </row>
    <row r="442" spans="1:4" ht="18.2" customHeight="1">
      <c r="A442" s="31">
        <v>2130104</v>
      </c>
      <c r="B442" s="277" t="s">
        <v>154</v>
      </c>
      <c r="C442" s="32">
        <v>4000</v>
      </c>
      <c r="D442" s="32">
        <v>4523</v>
      </c>
    </row>
    <row r="443" spans="1:4" ht="18.2" customHeight="1">
      <c r="A443" s="31">
        <v>2130106</v>
      </c>
      <c r="B443" s="277" t="s">
        <v>604</v>
      </c>
      <c r="C443" s="32">
        <v>250</v>
      </c>
      <c r="D443" s="32">
        <v>1000</v>
      </c>
    </row>
    <row r="444" spans="1:4" ht="18.2" customHeight="1">
      <c r="A444" s="31">
        <v>2130108</v>
      </c>
      <c r="B444" s="277" t="s">
        <v>605</v>
      </c>
      <c r="C444" s="32">
        <v>358</v>
      </c>
      <c r="D444" s="32">
        <v>33</v>
      </c>
    </row>
    <row r="445" spans="1:4" ht="18.2" customHeight="1">
      <c r="A445" s="31">
        <v>2130109</v>
      </c>
      <c r="B445" s="277" t="s">
        <v>606</v>
      </c>
      <c r="C445" s="32">
        <v>167</v>
      </c>
      <c r="D445" s="32">
        <v>180</v>
      </c>
    </row>
    <row r="446" spans="1:4" ht="18.2" customHeight="1">
      <c r="A446" s="31">
        <v>2130111</v>
      </c>
      <c r="B446" s="277" t="s">
        <v>608</v>
      </c>
      <c r="C446" s="32">
        <v>0</v>
      </c>
      <c r="D446" s="32">
        <v>20</v>
      </c>
    </row>
    <row r="447" spans="1:4" ht="18.2" customHeight="1">
      <c r="A447" s="31">
        <v>2130112</v>
      </c>
      <c r="B447" s="277" t="s">
        <v>609</v>
      </c>
      <c r="C447" s="32">
        <v>2</v>
      </c>
      <c r="D447" s="32">
        <v>6</v>
      </c>
    </row>
    <row r="448" spans="1:4" ht="18.2" customHeight="1">
      <c r="A448" s="31">
        <v>2130122</v>
      </c>
      <c r="B448" s="277" t="s">
        <v>612</v>
      </c>
      <c r="C448" s="32">
        <v>1288</v>
      </c>
      <c r="D448" s="32">
        <v>2000</v>
      </c>
    </row>
    <row r="449" spans="1:4" ht="18.2" customHeight="1">
      <c r="A449" s="31">
        <v>2130126</v>
      </c>
      <c r="B449" s="277" t="s">
        <v>615</v>
      </c>
      <c r="C449" s="32">
        <v>0</v>
      </c>
      <c r="D449" s="32">
        <v>4</v>
      </c>
    </row>
    <row r="450" spans="1:4" ht="18.2" customHeight="1">
      <c r="A450" s="31">
        <v>2130135</v>
      </c>
      <c r="B450" s="277" t="s">
        <v>616</v>
      </c>
      <c r="C450" s="32">
        <v>15</v>
      </c>
      <c r="D450" s="32">
        <v>0</v>
      </c>
    </row>
    <row r="451" spans="1:4" ht="18.2" customHeight="1">
      <c r="A451" s="31">
        <v>2130153</v>
      </c>
      <c r="B451" s="277" t="s">
        <v>620</v>
      </c>
      <c r="C451" s="32">
        <v>20</v>
      </c>
      <c r="D451" s="32">
        <v>205</v>
      </c>
    </row>
    <row r="452" spans="1:4" ht="18.2" customHeight="1">
      <c r="A452" s="31">
        <v>2130199</v>
      </c>
      <c r="B452" s="277" t="s">
        <v>621</v>
      </c>
      <c r="C452" s="32">
        <v>534</v>
      </c>
      <c r="D452" s="32">
        <v>1654</v>
      </c>
    </row>
    <row r="453" spans="1:4" ht="18.2" customHeight="1">
      <c r="A453" s="31">
        <v>21302</v>
      </c>
      <c r="B453" s="277" t="s">
        <v>622</v>
      </c>
      <c r="C453" s="32">
        <f>SUM(C454:C461)</f>
        <v>2586</v>
      </c>
      <c r="D453" s="32">
        <f>SUM(D454:D461)</f>
        <v>1951</v>
      </c>
    </row>
    <row r="454" spans="1:4" ht="18.2" customHeight="1">
      <c r="A454" s="31">
        <v>2130201</v>
      </c>
      <c r="B454" s="277" t="s">
        <v>147</v>
      </c>
      <c r="C454" s="32">
        <v>469</v>
      </c>
      <c r="D454" s="32">
        <v>774</v>
      </c>
    </row>
    <row r="455" spans="1:4" ht="18.2" customHeight="1">
      <c r="A455" s="31">
        <v>2130204</v>
      </c>
      <c r="B455" s="277" t="s">
        <v>623</v>
      </c>
      <c r="C455" s="32">
        <v>1070</v>
      </c>
      <c r="D455" s="32">
        <v>940</v>
      </c>
    </row>
    <row r="456" spans="1:4" ht="18.2" customHeight="1">
      <c r="A456" s="31">
        <v>2130205</v>
      </c>
      <c r="B456" s="277" t="s">
        <v>624</v>
      </c>
      <c r="C456" s="32">
        <v>115</v>
      </c>
      <c r="D456" s="32">
        <v>34</v>
      </c>
    </row>
    <row r="457" spans="1:4" ht="18.2" customHeight="1">
      <c r="A457" s="31">
        <v>2130206</v>
      </c>
      <c r="B457" s="277" t="s">
        <v>625</v>
      </c>
      <c r="C457" s="32">
        <v>264</v>
      </c>
      <c r="D457" s="32">
        <v>203</v>
      </c>
    </row>
    <row r="458" spans="1:4" ht="18.2" customHeight="1">
      <c r="A458" s="31">
        <v>2130209</v>
      </c>
      <c r="B458" s="277" t="s">
        <v>627</v>
      </c>
      <c r="C458" s="32">
        <v>9</v>
      </c>
      <c r="D458" s="32"/>
    </row>
    <row r="459" spans="1:4" ht="18.2" customHeight="1">
      <c r="A459" s="31">
        <v>2130211</v>
      </c>
      <c r="B459" s="277" t="s">
        <v>628</v>
      </c>
      <c r="C459" s="32">
        <v>15</v>
      </c>
      <c r="D459" s="32"/>
    </row>
    <row r="460" spans="1:4" ht="18.2" customHeight="1">
      <c r="A460" s="31">
        <v>2130234</v>
      </c>
      <c r="B460" s="277" t="s">
        <v>633</v>
      </c>
      <c r="C460" s="32">
        <v>33</v>
      </c>
      <c r="D460" s="32"/>
    </row>
    <row r="461" spans="1:4" ht="18.2" customHeight="1">
      <c r="A461" s="31">
        <v>2130299</v>
      </c>
      <c r="B461" s="277" t="s">
        <v>635</v>
      </c>
      <c r="C461" s="32">
        <v>611</v>
      </c>
      <c r="D461" s="32"/>
    </row>
    <row r="462" spans="1:4" ht="18.2" customHeight="1">
      <c r="A462" s="31">
        <v>21303</v>
      </c>
      <c r="B462" s="277" t="s">
        <v>636</v>
      </c>
      <c r="C462" s="32">
        <f>SUM(C463:C476)</f>
        <v>28194</v>
      </c>
      <c r="D462" s="32">
        <f>SUM(D463:D476)</f>
        <v>49983</v>
      </c>
    </row>
    <row r="463" spans="1:4" ht="18.2" customHeight="1">
      <c r="A463" s="31">
        <v>2130301</v>
      </c>
      <c r="B463" s="277" t="s">
        <v>147</v>
      </c>
      <c r="C463" s="32">
        <v>450</v>
      </c>
      <c r="D463" s="32">
        <v>491</v>
      </c>
    </row>
    <row r="464" spans="1:4" ht="18.2" customHeight="1">
      <c r="A464" s="31">
        <v>2130302</v>
      </c>
      <c r="B464" s="277" t="s">
        <v>148</v>
      </c>
      <c r="C464" s="32">
        <v>6</v>
      </c>
      <c r="D464" s="32">
        <v>0</v>
      </c>
    </row>
    <row r="465" spans="1:4" ht="18.2" customHeight="1">
      <c r="A465" s="31">
        <v>2130303</v>
      </c>
      <c r="B465" s="277" t="s">
        <v>149</v>
      </c>
      <c r="C465" s="32">
        <v>21</v>
      </c>
      <c r="D465" s="32">
        <v>0</v>
      </c>
    </row>
    <row r="466" spans="1:4" ht="18.2" customHeight="1">
      <c r="A466" s="31">
        <v>2130304</v>
      </c>
      <c r="B466" s="277" t="s">
        <v>637</v>
      </c>
      <c r="C466" s="32">
        <v>37</v>
      </c>
      <c r="D466" s="32">
        <v>30</v>
      </c>
    </row>
    <row r="467" spans="1:4" ht="18.2" customHeight="1">
      <c r="A467" s="31">
        <v>2130306</v>
      </c>
      <c r="B467" s="277" t="s">
        <v>639</v>
      </c>
      <c r="C467" s="32">
        <v>8752</v>
      </c>
      <c r="D467" s="32">
        <v>578</v>
      </c>
    </row>
    <row r="468" spans="1:4" ht="18.2" customHeight="1">
      <c r="A468" s="31">
        <v>2130308</v>
      </c>
      <c r="B468" s="277" t="s">
        <v>641</v>
      </c>
      <c r="C468" s="32">
        <v>1141</v>
      </c>
      <c r="D468" s="32">
        <v>1073</v>
      </c>
    </row>
    <row r="469" spans="1:4" ht="18.2" customHeight="1">
      <c r="A469" s="31">
        <v>2130309</v>
      </c>
      <c r="B469" s="277" t="s">
        <v>642</v>
      </c>
      <c r="C469" s="32">
        <v>10</v>
      </c>
      <c r="D469" s="32">
        <v>0</v>
      </c>
    </row>
    <row r="470" spans="1:4" ht="18.2" customHeight="1">
      <c r="A470" s="31">
        <v>2130310</v>
      </c>
      <c r="B470" s="277" t="s">
        <v>643</v>
      </c>
      <c r="C470" s="32">
        <v>154</v>
      </c>
      <c r="D470" s="32">
        <v>0</v>
      </c>
    </row>
    <row r="471" spans="1:4" ht="18.2" customHeight="1">
      <c r="A471" s="31">
        <v>2130311</v>
      </c>
      <c r="B471" s="277" t="s">
        <v>644</v>
      </c>
      <c r="C471" s="32">
        <v>51</v>
      </c>
      <c r="D471" s="32">
        <v>13</v>
      </c>
    </row>
    <row r="472" spans="1:4" ht="18.2" customHeight="1">
      <c r="A472" s="31">
        <v>2130313</v>
      </c>
      <c r="B472" s="277" t="s">
        <v>646</v>
      </c>
      <c r="C472" s="32">
        <v>3</v>
      </c>
      <c r="D472" s="32">
        <v>0</v>
      </c>
    </row>
    <row r="473" spans="1:4" ht="18.2" customHeight="1">
      <c r="A473" s="31">
        <v>2130314</v>
      </c>
      <c r="B473" s="277" t="s">
        <v>647</v>
      </c>
      <c r="C473" s="32">
        <v>450</v>
      </c>
      <c r="D473" s="32">
        <v>329</v>
      </c>
    </row>
    <row r="474" spans="1:4" ht="18.2" customHeight="1">
      <c r="A474" s="31">
        <v>2130317</v>
      </c>
      <c r="B474" s="277" t="s">
        <v>650</v>
      </c>
      <c r="C474" s="32">
        <v>19</v>
      </c>
      <c r="D474" s="32"/>
    </row>
    <row r="475" spans="1:4" ht="18.2" customHeight="1">
      <c r="A475" s="31">
        <v>2130319</v>
      </c>
      <c r="B475" s="277" t="s">
        <v>651</v>
      </c>
      <c r="C475" s="32">
        <v>517</v>
      </c>
      <c r="D475" s="32"/>
    </row>
    <row r="476" spans="1:4" ht="18.2" customHeight="1">
      <c r="A476" s="31">
        <v>2130399</v>
      </c>
      <c r="B476" s="277" t="s">
        <v>656</v>
      </c>
      <c r="C476" s="32">
        <v>16583</v>
      </c>
      <c r="D476" s="32">
        <v>47469</v>
      </c>
    </row>
    <row r="477" spans="1:4" ht="18.2" customHeight="1">
      <c r="A477" s="31">
        <v>21305</v>
      </c>
      <c r="B477" s="277" t="s">
        <v>657</v>
      </c>
      <c r="C477" s="32">
        <f>SUM(C478:C481)</f>
        <v>32603</v>
      </c>
      <c r="D477" s="32">
        <f>SUM(D478:D481)</f>
        <v>62167</v>
      </c>
    </row>
    <row r="478" spans="1:4" ht="18.2" customHeight="1">
      <c r="A478" s="31">
        <v>2130501</v>
      </c>
      <c r="B478" s="277" t="s">
        <v>147</v>
      </c>
      <c r="C478" s="32">
        <v>544</v>
      </c>
      <c r="D478" s="32">
        <v>222</v>
      </c>
    </row>
    <row r="479" spans="1:4" ht="18.2" customHeight="1">
      <c r="A479" s="31">
        <v>2130504</v>
      </c>
      <c r="B479" s="277" t="s">
        <v>658</v>
      </c>
      <c r="C479" s="32">
        <v>29584</v>
      </c>
      <c r="D479" s="32">
        <v>34780</v>
      </c>
    </row>
    <row r="480" spans="1:4" ht="18.2" customHeight="1">
      <c r="A480" s="31">
        <v>2130550</v>
      </c>
      <c r="B480" s="277" t="s">
        <v>154</v>
      </c>
      <c r="C480" s="32">
        <v>124</v>
      </c>
      <c r="D480" s="32">
        <v>141</v>
      </c>
    </row>
    <row r="481" spans="1:4" ht="18.2" customHeight="1">
      <c r="A481" s="31">
        <v>2130599</v>
      </c>
      <c r="B481" s="277" t="s">
        <v>662</v>
      </c>
      <c r="C481" s="32">
        <v>2351</v>
      </c>
      <c r="D481" s="32">
        <v>27024</v>
      </c>
    </row>
    <row r="482" spans="1:4" ht="18.2" customHeight="1">
      <c r="A482" s="31">
        <v>21307</v>
      </c>
      <c r="B482" s="277" t="s">
        <v>111</v>
      </c>
      <c r="C482" s="32"/>
      <c r="D482" s="32"/>
    </row>
    <row r="483" spans="1:4" ht="18.2" customHeight="1">
      <c r="A483" s="31">
        <v>21308</v>
      </c>
      <c r="B483" s="277" t="s">
        <v>114</v>
      </c>
      <c r="C483" s="32">
        <f>SUM(C484:C488)</f>
        <v>37728</v>
      </c>
      <c r="D483" s="32">
        <f>SUM(D484:D488)</f>
        <v>82883</v>
      </c>
    </row>
    <row r="484" spans="1:4" ht="18.2" customHeight="1">
      <c r="A484" s="31">
        <v>2130801</v>
      </c>
      <c r="B484" s="277" t="s">
        <v>115</v>
      </c>
      <c r="C484" s="32">
        <v>0</v>
      </c>
      <c r="D484" s="32">
        <v>0</v>
      </c>
    </row>
    <row r="485" spans="1:4" ht="18.2" customHeight="1">
      <c r="A485" s="31">
        <v>2130803</v>
      </c>
      <c r="B485" s="277" t="s">
        <v>116</v>
      </c>
      <c r="C485" s="32">
        <v>35807</v>
      </c>
      <c r="D485" s="32">
        <v>82697</v>
      </c>
    </row>
    <row r="486" spans="1:4" ht="18.2" customHeight="1">
      <c r="A486" s="31">
        <v>2130804</v>
      </c>
      <c r="B486" s="277" t="s">
        <v>117</v>
      </c>
      <c r="C486" s="32">
        <v>1298</v>
      </c>
      <c r="D486" s="32">
        <v>186</v>
      </c>
    </row>
    <row r="487" spans="1:4" ht="18.2" customHeight="1">
      <c r="A487" s="31">
        <v>2130805</v>
      </c>
      <c r="B487" s="277" t="s">
        <v>666</v>
      </c>
      <c r="C487" s="32">
        <v>0</v>
      </c>
      <c r="D487" s="32">
        <v>0</v>
      </c>
    </row>
    <row r="488" spans="1:4" ht="18.2" customHeight="1">
      <c r="A488" s="31">
        <v>2130899</v>
      </c>
      <c r="B488" s="277" t="s">
        <v>118</v>
      </c>
      <c r="C488" s="32">
        <v>623</v>
      </c>
      <c r="D488" s="32">
        <v>0</v>
      </c>
    </row>
    <row r="489" spans="1:4" ht="18.2" customHeight="1">
      <c r="A489" s="31">
        <v>21309</v>
      </c>
      <c r="B489" s="277" t="s">
        <v>667</v>
      </c>
      <c r="C489" s="32"/>
      <c r="D489" s="32"/>
    </row>
    <row r="490" spans="1:4" ht="18.2" customHeight="1">
      <c r="A490" s="31">
        <v>21399</v>
      </c>
      <c r="B490" s="277" t="s">
        <v>668</v>
      </c>
      <c r="C490" s="32">
        <f>SUM(C491:C491)</f>
        <v>100</v>
      </c>
      <c r="D490" s="32"/>
    </row>
    <row r="491" spans="1:4" ht="18.2" customHeight="1">
      <c r="A491" s="31">
        <v>2139999</v>
      </c>
      <c r="B491" s="277" t="s">
        <v>669</v>
      </c>
      <c r="C491" s="32">
        <v>100</v>
      </c>
      <c r="D491" s="32"/>
    </row>
    <row r="492" spans="1:4" ht="18.2" customHeight="1">
      <c r="A492" s="31">
        <v>214</v>
      </c>
      <c r="B492" s="277" t="s">
        <v>670</v>
      </c>
      <c r="C492" s="32">
        <f>C493+C500+C502+C505+C508+C511</f>
        <v>136055</v>
      </c>
      <c r="D492" s="32">
        <f>D493+D500+D502+D505+D508+D511</f>
        <v>70937</v>
      </c>
    </row>
    <row r="493" spans="1:4" ht="18.2" customHeight="1">
      <c r="A493" s="31">
        <v>21401</v>
      </c>
      <c r="B493" s="277" t="s">
        <v>671</v>
      </c>
      <c r="C493" s="32">
        <f>SUM(C494:C499)</f>
        <v>77864</v>
      </c>
      <c r="D493" s="32">
        <f>SUM(D494:D499)</f>
        <v>55131</v>
      </c>
    </row>
    <row r="494" spans="1:4" ht="18.2" customHeight="1">
      <c r="A494" s="31">
        <v>2140101</v>
      </c>
      <c r="B494" s="277" t="s">
        <v>147</v>
      </c>
      <c r="C494" s="32">
        <v>481</v>
      </c>
      <c r="D494" s="32">
        <v>666</v>
      </c>
    </row>
    <row r="495" spans="1:4" ht="18.2" customHeight="1">
      <c r="A495" s="31">
        <v>2140104</v>
      </c>
      <c r="B495" s="277" t="s">
        <v>672</v>
      </c>
      <c r="C495" s="32">
        <v>64452</v>
      </c>
      <c r="D495" s="32">
        <v>49603</v>
      </c>
    </row>
    <row r="496" spans="1:4" ht="18.2" customHeight="1">
      <c r="A496" s="31">
        <v>2140106</v>
      </c>
      <c r="B496" s="277" t="s">
        <v>673</v>
      </c>
      <c r="C496" s="32">
        <v>9561</v>
      </c>
      <c r="D496" s="32">
        <v>1671</v>
      </c>
    </row>
    <row r="497" spans="1:4" ht="18.2" customHeight="1">
      <c r="A497" s="31">
        <v>2140111</v>
      </c>
      <c r="B497" s="277" t="s">
        <v>676</v>
      </c>
      <c r="C497" s="32">
        <v>1000</v>
      </c>
      <c r="D497" s="32">
        <v>0</v>
      </c>
    </row>
    <row r="498" spans="1:4" ht="18.2" customHeight="1">
      <c r="A498" s="31">
        <v>2140112</v>
      </c>
      <c r="B498" s="277" t="s">
        <v>677</v>
      </c>
      <c r="C498" s="32">
        <v>2272</v>
      </c>
      <c r="D498" s="32">
        <v>3169</v>
      </c>
    </row>
    <row r="499" spans="1:4" ht="18.2" customHeight="1">
      <c r="A499" s="31">
        <v>2140199</v>
      </c>
      <c r="B499" s="277" t="s">
        <v>679</v>
      </c>
      <c r="C499" s="32">
        <v>98</v>
      </c>
      <c r="D499" s="32">
        <v>22</v>
      </c>
    </row>
    <row r="500" spans="1:4" ht="18.2" customHeight="1">
      <c r="A500" s="31">
        <v>21402</v>
      </c>
      <c r="B500" s="277" t="s">
        <v>119</v>
      </c>
      <c r="C500" s="32">
        <f>SUM(C501:C501)</f>
        <v>500</v>
      </c>
      <c r="D500" s="32">
        <f>SUM(D501:D501)</f>
        <v>1000</v>
      </c>
    </row>
    <row r="501" spans="1:4" ht="18.2" customHeight="1">
      <c r="A501" s="31">
        <v>2140299</v>
      </c>
      <c r="B501" s="277" t="s">
        <v>120</v>
      </c>
      <c r="C501" s="32">
        <v>500</v>
      </c>
      <c r="D501" s="32">
        <v>1000</v>
      </c>
    </row>
    <row r="502" spans="1:4" ht="18.2" customHeight="1">
      <c r="A502" s="31">
        <v>21403</v>
      </c>
      <c r="B502" s="277" t="s">
        <v>682</v>
      </c>
      <c r="C502" s="32">
        <f>SUM(C503:C504)</f>
        <v>2355</v>
      </c>
      <c r="D502" s="32">
        <f>SUM(D503:D504)</f>
        <v>570</v>
      </c>
    </row>
    <row r="503" spans="1:4" ht="18.2" customHeight="1">
      <c r="A503" s="31">
        <v>2140304</v>
      </c>
      <c r="B503" s="277" t="s">
        <v>683</v>
      </c>
      <c r="C503" s="32">
        <v>2055</v>
      </c>
      <c r="D503" s="32"/>
    </row>
    <row r="504" spans="1:4" ht="18.2" customHeight="1">
      <c r="A504" s="31">
        <v>2140399</v>
      </c>
      <c r="B504" s="277" t="s">
        <v>684</v>
      </c>
      <c r="C504" s="32">
        <v>300</v>
      </c>
      <c r="D504" s="32">
        <v>570</v>
      </c>
    </row>
    <row r="505" spans="1:4" ht="18.2" customHeight="1">
      <c r="A505" s="31">
        <v>21405</v>
      </c>
      <c r="B505" s="277" t="s">
        <v>685</v>
      </c>
      <c r="C505" s="32">
        <f>SUM(C506:C507)</f>
        <v>62</v>
      </c>
      <c r="D505" s="32">
        <f>SUM(D506:D507)</f>
        <v>15</v>
      </c>
    </row>
    <row r="506" spans="1:4" ht="18.2" customHeight="1">
      <c r="A506" s="31">
        <v>2140504</v>
      </c>
      <c r="B506" s="277" t="s">
        <v>681</v>
      </c>
      <c r="C506" s="32">
        <v>62</v>
      </c>
      <c r="D506" s="32"/>
    </row>
    <row r="507" spans="1:4" ht="18.2" customHeight="1">
      <c r="A507" s="31">
        <v>2140599</v>
      </c>
      <c r="B507" s="277" t="s">
        <v>686</v>
      </c>
      <c r="C507" s="32">
        <v>0</v>
      </c>
      <c r="D507" s="32">
        <v>15</v>
      </c>
    </row>
    <row r="508" spans="1:4" ht="18.2" customHeight="1">
      <c r="A508" s="31">
        <v>21406</v>
      </c>
      <c r="B508" s="277" t="s">
        <v>121</v>
      </c>
      <c r="C508" s="32">
        <f>SUM(C509:C510)</f>
        <v>36387</v>
      </c>
      <c r="D508" s="32"/>
    </row>
    <row r="509" spans="1:4" ht="18.2" customHeight="1">
      <c r="A509" s="31">
        <v>2140601</v>
      </c>
      <c r="B509" s="277" t="s">
        <v>122</v>
      </c>
      <c r="C509" s="32">
        <v>33687</v>
      </c>
      <c r="D509" s="32"/>
    </row>
    <row r="510" spans="1:4" ht="18.2" customHeight="1">
      <c r="A510" s="31">
        <v>2140602</v>
      </c>
      <c r="B510" s="277" t="s">
        <v>687</v>
      </c>
      <c r="C510" s="32">
        <v>2700</v>
      </c>
      <c r="D510" s="32"/>
    </row>
    <row r="511" spans="1:4" ht="18.2" customHeight="1">
      <c r="A511" s="31">
        <v>21499</v>
      </c>
      <c r="B511" s="277" t="s">
        <v>123</v>
      </c>
      <c r="C511" s="32">
        <f>SUM(C512:C513)</f>
        <v>18887</v>
      </c>
      <c r="D511" s="32">
        <f>SUM(D512:D513)</f>
        <v>14221</v>
      </c>
    </row>
    <row r="512" spans="1:4" ht="18.2" customHeight="1">
      <c r="A512" s="31">
        <v>2149901</v>
      </c>
      <c r="B512" s="277" t="s">
        <v>689</v>
      </c>
      <c r="C512" s="32">
        <v>18436</v>
      </c>
      <c r="D512" s="32">
        <v>14221</v>
      </c>
    </row>
    <row r="513" spans="1:4" ht="18.2" customHeight="1">
      <c r="A513" s="31">
        <v>2149999</v>
      </c>
      <c r="B513" s="277" t="s">
        <v>690</v>
      </c>
      <c r="C513" s="32">
        <v>451</v>
      </c>
      <c r="D513" s="32"/>
    </row>
    <row r="514" spans="1:4" ht="18.2" customHeight="1">
      <c r="A514" s="31">
        <v>215</v>
      </c>
      <c r="B514" s="277" t="s">
        <v>691</v>
      </c>
      <c r="C514" s="32">
        <f>C515+C516+C517+C518+C522+C525+C527</f>
        <v>2036</v>
      </c>
      <c r="D514" s="32">
        <f>D515+D516+D517+D518+D522+D525+D527</f>
        <v>2360</v>
      </c>
    </row>
    <row r="515" spans="1:4" ht="18.2" customHeight="1">
      <c r="A515" s="31">
        <v>21501</v>
      </c>
      <c r="B515" s="277" t="s">
        <v>692</v>
      </c>
      <c r="C515" s="32"/>
      <c r="D515" s="32"/>
    </row>
    <row r="516" spans="1:4" ht="18.2" customHeight="1">
      <c r="A516" s="31">
        <v>21502</v>
      </c>
      <c r="B516" s="277" t="s">
        <v>693</v>
      </c>
      <c r="C516" s="32"/>
      <c r="D516" s="32"/>
    </row>
    <row r="517" spans="1:4" ht="18.2" customHeight="1">
      <c r="A517" s="31">
        <v>21503</v>
      </c>
      <c r="B517" s="277" t="s">
        <v>696</v>
      </c>
      <c r="C517" s="32"/>
      <c r="D517" s="32"/>
    </row>
    <row r="518" spans="1:4" ht="18.2" customHeight="1">
      <c r="A518" s="31">
        <v>21505</v>
      </c>
      <c r="B518" s="277" t="s">
        <v>698</v>
      </c>
      <c r="C518" s="32">
        <f>SUM(C519:C521)</f>
        <v>822</v>
      </c>
      <c r="D518" s="32">
        <f>SUM(D519:D521)</f>
        <v>1218</v>
      </c>
    </row>
    <row r="519" spans="1:4" ht="18.2" customHeight="1">
      <c r="A519" s="31">
        <v>2150501</v>
      </c>
      <c r="B519" s="277" t="s">
        <v>147</v>
      </c>
      <c r="C519" s="32">
        <v>469</v>
      </c>
      <c r="D519" s="32">
        <v>726</v>
      </c>
    </row>
    <row r="520" spans="1:4" ht="18.2" customHeight="1">
      <c r="A520" s="31">
        <v>2150550</v>
      </c>
      <c r="B520" s="277" t="s">
        <v>154</v>
      </c>
      <c r="C520" s="32">
        <v>256</v>
      </c>
      <c r="D520" s="32">
        <v>301</v>
      </c>
    </row>
    <row r="521" spans="1:4" ht="18.2" customHeight="1">
      <c r="A521" s="31">
        <v>2150599</v>
      </c>
      <c r="B521" s="277" t="s">
        <v>700</v>
      </c>
      <c r="C521" s="32">
        <v>97</v>
      </c>
      <c r="D521" s="32">
        <v>191</v>
      </c>
    </row>
    <row r="522" spans="1:4" ht="18.2" customHeight="1">
      <c r="A522" s="31">
        <v>21507</v>
      </c>
      <c r="B522" s="277" t="s">
        <v>701</v>
      </c>
      <c r="C522" s="32">
        <f>SUM(C523:C524)</f>
        <v>299</v>
      </c>
      <c r="D522" s="32">
        <f>SUM(D523:D524)</f>
        <v>528</v>
      </c>
    </row>
    <row r="523" spans="1:4" ht="18.2" customHeight="1">
      <c r="A523" s="31">
        <v>2150701</v>
      </c>
      <c r="B523" s="277" t="s">
        <v>147</v>
      </c>
      <c r="C523" s="32">
        <v>110</v>
      </c>
      <c r="D523" s="32"/>
    </row>
    <row r="524" spans="1:4" ht="18.2" customHeight="1">
      <c r="A524" s="31">
        <v>2150702</v>
      </c>
      <c r="B524" s="277" t="s">
        <v>148</v>
      </c>
      <c r="C524" s="32">
        <v>189</v>
      </c>
      <c r="D524" s="32">
        <v>528</v>
      </c>
    </row>
    <row r="525" spans="1:4" ht="18.2" customHeight="1">
      <c r="A525" s="31">
        <v>21508</v>
      </c>
      <c r="B525" s="277" t="s">
        <v>703</v>
      </c>
      <c r="C525" s="32">
        <f>SUM(C526:C526)</f>
        <v>915</v>
      </c>
      <c r="D525" s="32">
        <f>SUM(D526:D526)</f>
        <v>614</v>
      </c>
    </row>
    <row r="526" spans="1:4" ht="18.2" customHeight="1">
      <c r="A526" s="31">
        <v>2150899</v>
      </c>
      <c r="B526" s="277" t="s">
        <v>705</v>
      </c>
      <c r="C526" s="32">
        <v>915</v>
      </c>
      <c r="D526" s="32">
        <v>614</v>
      </c>
    </row>
    <row r="527" spans="1:4" ht="18.2" customHeight="1">
      <c r="A527" s="31">
        <v>21599</v>
      </c>
      <c r="B527" s="277" t="s">
        <v>706</v>
      </c>
      <c r="C527" s="32"/>
      <c r="D527" s="32"/>
    </row>
    <row r="528" spans="1:4" ht="18.2" customHeight="1">
      <c r="A528" s="31">
        <v>216</v>
      </c>
      <c r="B528" s="277" t="s">
        <v>708</v>
      </c>
      <c r="C528" s="32">
        <f>C529+C533+C534</f>
        <v>3860</v>
      </c>
      <c r="D528" s="32">
        <f>D529+D533+D534</f>
        <v>2607</v>
      </c>
    </row>
    <row r="529" spans="1:4" ht="18.2" customHeight="1">
      <c r="A529" s="31">
        <v>21602</v>
      </c>
      <c r="B529" s="277" t="s">
        <v>709</v>
      </c>
      <c r="C529" s="32">
        <f>SUM(C530:C532)</f>
        <v>3860</v>
      </c>
      <c r="D529" s="32">
        <f>SUM(D530:D532)</f>
        <v>2607</v>
      </c>
    </row>
    <row r="530" spans="1:4" ht="18.2" customHeight="1">
      <c r="A530" s="31">
        <v>2160201</v>
      </c>
      <c r="B530" s="277" t="s">
        <v>147</v>
      </c>
      <c r="C530" s="32">
        <v>366</v>
      </c>
      <c r="D530" s="32">
        <v>477</v>
      </c>
    </row>
    <row r="531" spans="1:4" ht="18.2" customHeight="1">
      <c r="A531" s="31">
        <v>2160202</v>
      </c>
      <c r="B531" s="277" t="s">
        <v>148</v>
      </c>
      <c r="C531" s="32">
        <v>24</v>
      </c>
      <c r="D531" s="32">
        <v>1960</v>
      </c>
    </row>
    <row r="532" spans="1:4" ht="18.2" customHeight="1">
      <c r="A532" s="31">
        <v>2160299</v>
      </c>
      <c r="B532" s="277" t="s">
        <v>712</v>
      </c>
      <c r="C532" s="32">
        <v>3470</v>
      </c>
      <c r="D532" s="32">
        <v>170</v>
      </c>
    </row>
    <row r="533" spans="1:4" ht="18.2" customHeight="1">
      <c r="A533" s="31">
        <v>21606</v>
      </c>
      <c r="B533" s="277" t="s">
        <v>713</v>
      </c>
      <c r="C533" s="32"/>
      <c r="D533" s="32"/>
    </row>
    <row r="534" spans="1:4" ht="18.2" customHeight="1">
      <c r="A534" s="31">
        <v>21699</v>
      </c>
      <c r="B534" s="277" t="s">
        <v>715</v>
      </c>
      <c r="C534" s="32"/>
      <c r="D534" s="32"/>
    </row>
    <row r="535" spans="1:4" ht="18.2" customHeight="1">
      <c r="A535" s="31">
        <v>217</v>
      </c>
      <c r="B535" s="277" t="s">
        <v>718</v>
      </c>
      <c r="C535" s="32">
        <f>C536+C541+C543+C545+C546</f>
        <v>8730</v>
      </c>
      <c r="D535" s="32">
        <f>D536+D541+D543+D545+D546</f>
        <v>709</v>
      </c>
    </row>
    <row r="536" spans="1:4" ht="18.2" customHeight="1">
      <c r="A536" s="31">
        <v>21701</v>
      </c>
      <c r="B536" s="277" t="s">
        <v>719</v>
      </c>
      <c r="C536" s="32">
        <f>SUM(C537:C540)</f>
        <v>666</v>
      </c>
      <c r="D536" s="32">
        <f>SUM(D537:D540)</f>
        <v>541</v>
      </c>
    </row>
    <row r="537" spans="1:4" ht="18.2" customHeight="1">
      <c r="A537" s="31">
        <v>2170101</v>
      </c>
      <c r="B537" s="277" t="s">
        <v>147</v>
      </c>
      <c r="C537" s="32">
        <v>197</v>
      </c>
      <c r="D537" s="32">
        <v>220</v>
      </c>
    </row>
    <row r="538" spans="1:4" ht="18.2" customHeight="1">
      <c r="A538" s="31">
        <v>2170102</v>
      </c>
      <c r="B538" s="277" t="s">
        <v>148</v>
      </c>
      <c r="C538" s="32">
        <v>20</v>
      </c>
      <c r="D538" s="32">
        <v>34</v>
      </c>
    </row>
    <row r="539" spans="1:4" ht="18.2" customHeight="1">
      <c r="A539" s="31">
        <v>2170150</v>
      </c>
      <c r="B539" s="277" t="s">
        <v>154</v>
      </c>
      <c r="C539" s="32">
        <v>26</v>
      </c>
      <c r="D539" s="32">
        <v>50</v>
      </c>
    </row>
    <row r="540" spans="1:4" ht="18.2" customHeight="1">
      <c r="A540" s="31">
        <v>2170199</v>
      </c>
      <c r="B540" s="277" t="s">
        <v>720</v>
      </c>
      <c r="C540" s="32">
        <v>423</v>
      </c>
      <c r="D540" s="32">
        <v>237</v>
      </c>
    </row>
    <row r="541" spans="1:4" ht="18.2" customHeight="1">
      <c r="A541" s="31">
        <v>21702</v>
      </c>
      <c r="B541" s="277" t="s">
        <v>721</v>
      </c>
      <c r="C541" s="32">
        <f>SUM(C542:C542)</f>
        <v>64</v>
      </c>
      <c r="D541" s="32">
        <f>SUM(D542:D542)</f>
        <v>151</v>
      </c>
    </row>
    <row r="542" spans="1:4" ht="18.2" customHeight="1">
      <c r="A542" s="31">
        <v>2170299</v>
      </c>
      <c r="B542" s="277" t="s">
        <v>722</v>
      </c>
      <c r="C542" s="32">
        <v>64</v>
      </c>
      <c r="D542" s="32">
        <v>151</v>
      </c>
    </row>
    <row r="543" spans="1:4" ht="18.2" customHeight="1">
      <c r="A543" s="31">
        <v>21703</v>
      </c>
      <c r="B543" s="277" t="s">
        <v>723</v>
      </c>
      <c r="C543" s="32">
        <f>SUM(C544:C544)</f>
        <v>0</v>
      </c>
      <c r="D543" s="32">
        <f>SUM(D544:D544)</f>
        <v>17</v>
      </c>
    </row>
    <row r="544" spans="1:4" ht="18.2" customHeight="1">
      <c r="A544" s="31">
        <v>2170399</v>
      </c>
      <c r="B544" s="277" t="s">
        <v>724</v>
      </c>
      <c r="C544" s="32">
        <v>0</v>
      </c>
      <c r="D544" s="32">
        <v>17</v>
      </c>
    </row>
    <row r="545" spans="1:4" ht="18.2" customHeight="1">
      <c r="A545" s="31">
        <v>21704</v>
      </c>
      <c r="B545" s="277" t="s">
        <v>725</v>
      </c>
      <c r="C545" s="32"/>
      <c r="D545" s="32"/>
    </row>
    <row r="546" spans="1:4" ht="18.2" customHeight="1">
      <c r="A546" s="31">
        <v>21799</v>
      </c>
      <c r="B546" s="277" t="s">
        <v>726</v>
      </c>
      <c r="C546" s="32">
        <f>SUM(C547)</f>
        <v>8000</v>
      </c>
      <c r="D546" s="32"/>
    </row>
    <row r="547" spans="1:4" ht="18.2" customHeight="1">
      <c r="A547" s="31">
        <v>2179999</v>
      </c>
      <c r="B547" s="277" t="s">
        <v>727</v>
      </c>
      <c r="C547" s="32">
        <v>8000</v>
      </c>
      <c r="D547" s="32"/>
    </row>
    <row r="548" spans="1:4" ht="18.2" customHeight="1">
      <c r="A548" s="31">
        <v>219</v>
      </c>
      <c r="B548" s="277" t="s">
        <v>17</v>
      </c>
      <c r="C548" s="32"/>
      <c r="D548" s="32"/>
    </row>
    <row r="549" spans="1:4" ht="18.2" customHeight="1">
      <c r="A549" s="31">
        <v>220</v>
      </c>
      <c r="B549" s="277" t="s">
        <v>728</v>
      </c>
      <c r="C549" s="32">
        <f>C550+C555+C557</f>
        <v>10239</v>
      </c>
      <c r="D549" s="32">
        <f>D550+D555+D557</f>
        <v>10144</v>
      </c>
    </row>
    <row r="550" spans="1:4" ht="18.2" customHeight="1">
      <c r="A550" s="31">
        <v>22001</v>
      </c>
      <c r="B550" s="277" t="s">
        <v>729</v>
      </c>
      <c r="C550" s="32">
        <f>SUM(C551:C554)</f>
        <v>8753</v>
      </c>
      <c r="D550" s="32">
        <f>SUM(D551:D554)</f>
        <v>8845</v>
      </c>
    </row>
    <row r="551" spans="1:4" ht="18.2" customHeight="1">
      <c r="A551" s="31">
        <v>2200101</v>
      </c>
      <c r="B551" s="277" t="s">
        <v>147</v>
      </c>
      <c r="C551" s="32">
        <v>790</v>
      </c>
      <c r="D551" s="32">
        <v>959</v>
      </c>
    </row>
    <row r="552" spans="1:4" ht="18.2" customHeight="1">
      <c r="A552" s="31">
        <v>2200114</v>
      </c>
      <c r="B552" s="277" t="s">
        <v>736</v>
      </c>
      <c r="C552" s="32">
        <v>537</v>
      </c>
      <c r="D552" s="32"/>
    </row>
    <row r="553" spans="1:4" ht="18.2" customHeight="1">
      <c r="A553" s="31">
        <v>2200150</v>
      </c>
      <c r="B553" s="277" t="s">
        <v>154</v>
      </c>
      <c r="C553" s="32">
        <v>2708</v>
      </c>
      <c r="D553" s="32">
        <v>2920</v>
      </c>
    </row>
    <row r="554" spans="1:4" ht="18.2" customHeight="1">
      <c r="A554" s="31">
        <v>2200199</v>
      </c>
      <c r="B554" s="277" t="s">
        <v>738</v>
      </c>
      <c r="C554" s="32">
        <v>4718</v>
      </c>
      <c r="D554" s="32">
        <v>4966</v>
      </c>
    </row>
    <row r="555" spans="1:4" ht="18.2" customHeight="1">
      <c r="A555" s="31">
        <v>22005</v>
      </c>
      <c r="B555" s="277" t="s">
        <v>124</v>
      </c>
      <c r="C555" s="32">
        <f>SUM(C556:C556)</f>
        <v>1486</v>
      </c>
      <c r="D555" s="32">
        <f>SUM(D556:D556)</f>
        <v>1299</v>
      </c>
    </row>
    <row r="556" spans="1:4" ht="18.2" customHeight="1">
      <c r="A556" s="31">
        <v>2200509</v>
      </c>
      <c r="B556" s="277" t="s">
        <v>125</v>
      </c>
      <c r="C556" s="32">
        <v>1486</v>
      </c>
      <c r="D556" s="32">
        <v>1299</v>
      </c>
    </row>
    <row r="557" spans="1:4" ht="18.2" customHeight="1">
      <c r="A557" s="31">
        <v>22099</v>
      </c>
      <c r="B557" s="277" t="s">
        <v>743</v>
      </c>
      <c r="C557" s="32"/>
      <c r="D557" s="32"/>
    </row>
    <row r="558" spans="1:4" ht="18.2" customHeight="1">
      <c r="A558" s="31">
        <v>221</v>
      </c>
      <c r="B558" s="277" t="s">
        <v>745</v>
      </c>
      <c r="C558" s="32">
        <f>SUM(C559,C560,C562)</f>
        <v>15910</v>
      </c>
      <c r="D558" s="32">
        <f>SUM(D559,D560,D562)</f>
        <v>21714</v>
      </c>
    </row>
    <row r="559" spans="1:4" ht="18.2" customHeight="1">
      <c r="A559" s="31">
        <v>22101</v>
      </c>
      <c r="B559" s="277" t="s">
        <v>746</v>
      </c>
      <c r="C559" s="32"/>
      <c r="D559" s="32"/>
    </row>
    <row r="560" spans="1:4" ht="18.2" customHeight="1">
      <c r="A560" s="31">
        <v>22102</v>
      </c>
      <c r="B560" s="277" t="s">
        <v>755</v>
      </c>
      <c r="C560" s="32">
        <f>SUM(C561:C561)</f>
        <v>13308</v>
      </c>
      <c r="D560" s="32">
        <f>SUM(D561:D561)</f>
        <v>18311</v>
      </c>
    </row>
    <row r="561" spans="1:4" ht="18.2" customHeight="1">
      <c r="A561" s="31">
        <v>2210201</v>
      </c>
      <c r="B561" s="277" t="s">
        <v>756</v>
      </c>
      <c r="C561" s="32">
        <v>13308</v>
      </c>
      <c r="D561" s="32">
        <v>18311</v>
      </c>
    </row>
    <row r="562" spans="1:4" ht="18.2" customHeight="1">
      <c r="A562" s="31">
        <v>22103</v>
      </c>
      <c r="B562" s="277" t="s">
        <v>758</v>
      </c>
      <c r="C562" s="32">
        <f>SUM(C563:C563)</f>
        <v>2602</v>
      </c>
      <c r="D562" s="32">
        <f>SUM(D563:D563)</f>
        <v>3403</v>
      </c>
    </row>
    <row r="563" spans="1:4" ht="18.2" customHeight="1">
      <c r="A563" s="31">
        <v>2210302</v>
      </c>
      <c r="B563" s="277" t="s">
        <v>759</v>
      </c>
      <c r="C563" s="32">
        <v>2602</v>
      </c>
      <c r="D563" s="32">
        <v>3403</v>
      </c>
    </row>
    <row r="564" spans="1:4" ht="18.2" customHeight="1">
      <c r="A564" s="31">
        <v>222</v>
      </c>
      <c r="B564" s="277" t="s">
        <v>761</v>
      </c>
      <c r="C564" s="32">
        <f>C565+C569+C570+C571</f>
        <v>6703</v>
      </c>
      <c r="D564" s="32">
        <f>D565+D569+D570+D571</f>
        <v>1851</v>
      </c>
    </row>
    <row r="565" spans="1:4" ht="18.2" customHeight="1">
      <c r="A565" s="31">
        <v>22201</v>
      </c>
      <c r="B565" s="277" t="s">
        <v>762</v>
      </c>
      <c r="C565" s="32">
        <f>SUM(C566:C568)</f>
        <v>2173</v>
      </c>
      <c r="D565" s="32">
        <f>SUM(D566:D568)</f>
        <v>1851</v>
      </c>
    </row>
    <row r="566" spans="1:4" ht="18.2" customHeight="1">
      <c r="A566" s="31">
        <v>2220101</v>
      </c>
      <c r="B566" s="277" t="s">
        <v>147</v>
      </c>
      <c r="C566" s="32">
        <v>15</v>
      </c>
      <c r="D566" s="32"/>
    </row>
    <row r="567" spans="1:4" ht="18.2" customHeight="1">
      <c r="A567" s="31">
        <v>2220102</v>
      </c>
      <c r="B567" s="277" t="s">
        <v>148</v>
      </c>
      <c r="C567" s="32">
        <v>6</v>
      </c>
      <c r="D567" s="32">
        <v>50</v>
      </c>
    </row>
    <row r="568" spans="1:4" ht="18.2" customHeight="1">
      <c r="A568" s="31">
        <v>2220199</v>
      </c>
      <c r="B568" s="277" t="s">
        <v>126</v>
      </c>
      <c r="C568" s="32">
        <v>2152</v>
      </c>
      <c r="D568" s="32">
        <v>1801</v>
      </c>
    </row>
    <row r="569" spans="1:4" ht="18.2" customHeight="1">
      <c r="A569" s="31">
        <v>22203</v>
      </c>
      <c r="B569" s="277" t="s">
        <v>766</v>
      </c>
      <c r="C569" s="32"/>
      <c r="D569" s="32"/>
    </row>
    <row r="570" spans="1:4" ht="18.2" customHeight="1">
      <c r="A570" s="31">
        <v>22204</v>
      </c>
      <c r="B570" s="277" t="s">
        <v>767</v>
      </c>
      <c r="C570" s="32"/>
      <c r="D570" s="32"/>
    </row>
    <row r="571" spans="1:4" ht="18.2" customHeight="1">
      <c r="A571" s="31">
        <v>22205</v>
      </c>
      <c r="B571" s="277" t="s">
        <v>769</v>
      </c>
      <c r="C571" s="32">
        <f>SUM(C572:C572)</f>
        <v>4530</v>
      </c>
      <c r="D571" s="32"/>
    </row>
    <row r="572" spans="1:4" ht="18.2" customHeight="1">
      <c r="A572" s="31">
        <v>2220511</v>
      </c>
      <c r="B572" s="277" t="s">
        <v>770</v>
      </c>
      <c r="C572" s="32">
        <v>4530</v>
      </c>
      <c r="D572" s="32"/>
    </row>
    <row r="573" spans="1:4" ht="18.2" customHeight="1">
      <c r="A573" s="31">
        <v>224</v>
      </c>
      <c r="B573" s="277" t="s">
        <v>772</v>
      </c>
      <c r="C573" s="32">
        <f>C574+C581+C586+C588+C590+C591+C592</f>
        <v>4017</v>
      </c>
      <c r="D573" s="32">
        <f>D574+D581+D586+D588+D590+D591+D592</f>
        <v>6776</v>
      </c>
    </row>
    <row r="574" spans="1:4" ht="18.2" customHeight="1">
      <c r="A574" s="31">
        <v>22401</v>
      </c>
      <c r="B574" s="277" t="s">
        <v>773</v>
      </c>
      <c r="C574" s="32">
        <f>SUM(C575:C580)</f>
        <v>1970</v>
      </c>
      <c r="D574" s="32">
        <f>SUM(D575:D580)</f>
        <v>2059</v>
      </c>
    </row>
    <row r="575" spans="1:4" ht="18.2" customHeight="1">
      <c r="A575" s="31">
        <v>2240101</v>
      </c>
      <c r="B575" s="277" t="s">
        <v>147</v>
      </c>
      <c r="C575" s="32">
        <v>624</v>
      </c>
      <c r="D575" s="32">
        <v>977</v>
      </c>
    </row>
    <row r="576" spans="1:4" ht="18.2" customHeight="1">
      <c r="A576" s="31">
        <v>2240102</v>
      </c>
      <c r="B576" s="277" t="s">
        <v>148</v>
      </c>
      <c r="C576" s="32">
        <v>1053</v>
      </c>
      <c r="D576" s="32">
        <v>695</v>
      </c>
    </row>
    <row r="577" spans="1:4" ht="18.2" customHeight="1">
      <c r="A577" s="31">
        <v>2240104</v>
      </c>
      <c r="B577" s="277" t="s">
        <v>774</v>
      </c>
      <c r="C577" s="32">
        <v>63</v>
      </c>
      <c r="D577" s="32">
        <v>0</v>
      </c>
    </row>
    <row r="578" spans="1:4" ht="18.2" customHeight="1">
      <c r="A578" s="31">
        <v>2240106</v>
      </c>
      <c r="B578" s="277" t="s">
        <v>775</v>
      </c>
      <c r="C578" s="32">
        <v>10</v>
      </c>
      <c r="D578" s="32">
        <v>0</v>
      </c>
    </row>
    <row r="579" spans="1:4" ht="18.2" customHeight="1">
      <c r="A579" s="31">
        <v>2240150</v>
      </c>
      <c r="B579" s="277" t="s">
        <v>154</v>
      </c>
      <c r="C579" s="32">
        <v>198</v>
      </c>
      <c r="D579" s="32">
        <v>387</v>
      </c>
    </row>
    <row r="580" spans="1:4" ht="18.2" customHeight="1">
      <c r="A580" s="31">
        <v>2240199</v>
      </c>
      <c r="B580" s="277" t="s">
        <v>778</v>
      </c>
      <c r="C580" s="32">
        <v>22</v>
      </c>
      <c r="D580" s="32">
        <v>0</v>
      </c>
    </row>
    <row r="581" spans="1:4" ht="18.2" customHeight="1">
      <c r="A581" s="31">
        <v>22402</v>
      </c>
      <c r="B581" s="277" t="s">
        <v>779</v>
      </c>
      <c r="C581" s="32">
        <f>SUM(C582:C585)</f>
        <v>1990</v>
      </c>
      <c r="D581" s="32">
        <f>SUM(D582:D585)</f>
        <v>4609</v>
      </c>
    </row>
    <row r="582" spans="1:4" ht="18.2" customHeight="1">
      <c r="A582" s="31">
        <v>2240201</v>
      </c>
      <c r="B582" s="277" t="s">
        <v>147</v>
      </c>
      <c r="C582" s="32">
        <v>866</v>
      </c>
      <c r="D582" s="32">
        <v>1014</v>
      </c>
    </row>
    <row r="583" spans="1:4" ht="18.2" customHeight="1">
      <c r="A583" s="31">
        <v>2240202</v>
      </c>
      <c r="B583" s="277" t="s">
        <v>148</v>
      </c>
      <c r="C583" s="32">
        <v>526</v>
      </c>
      <c r="D583" s="32">
        <v>3189</v>
      </c>
    </row>
    <row r="584" spans="1:4" ht="18.2" customHeight="1">
      <c r="A584" s="31">
        <v>2240204</v>
      </c>
      <c r="B584" s="277" t="s">
        <v>780</v>
      </c>
      <c r="C584" s="32">
        <v>149</v>
      </c>
      <c r="D584" s="32">
        <v>406</v>
      </c>
    </row>
    <row r="585" spans="1:4" ht="18.2" customHeight="1">
      <c r="A585" s="31">
        <v>2240299</v>
      </c>
      <c r="B585" s="277" t="s">
        <v>781</v>
      </c>
      <c r="C585" s="32">
        <v>449</v>
      </c>
      <c r="D585" s="32"/>
    </row>
    <row r="586" spans="1:4" ht="18.2" customHeight="1">
      <c r="A586" s="31">
        <v>22404</v>
      </c>
      <c r="B586" s="277" t="s">
        <v>782</v>
      </c>
      <c r="C586" s="32">
        <f>SUM(C587:C587)</f>
        <v>49</v>
      </c>
      <c r="D586" s="32">
        <f>SUM(D587:D587)</f>
        <v>108</v>
      </c>
    </row>
    <row r="587" spans="1:4" ht="18.2" customHeight="1">
      <c r="A587" s="31">
        <v>2240499</v>
      </c>
      <c r="B587" s="277" t="s">
        <v>784</v>
      </c>
      <c r="C587" s="32">
        <v>49</v>
      </c>
      <c r="D587" s="32">
        <v>108</v>
      </c>
    </row>
    <row r="588" spans="1:4" ht="18.2" customHeight="1">
      <c r="A588" s="31">
        <v>22405</v>
      </c>
      <c r="B588" s="277" t="s">
        <v>785</v>
      </c>
      <c r="C588" s="32">
        <f>SUM(C589:C589)</f>
        <v>8</v>
      </c>
      <c r="D588" s="32"/>
    </row>
    <row r="589" spans="1:4" ht="18.2" customHeight="1">
      <c r="A589" s="31">
        <v>2240506</v>
      </c>
      <c r="B589" s="277" t="s">
        <v>787</v>
      </c>
      <c r="C589" s="32">
        <v>8</v>
      </c>
      <c r="D589" s="32"/>
    </row>
    <row r="590" spans="1:4" ht="18.2" customHeight="1">
      <c r="A590" s="31">
        <v>22406</v>
      </c>
      <c r="B590" s="277" t="s">
        <v>790</v>
      </c>
      <c r="C590" s="32"/>
      <c r="D590" s="32"/>
    </row>
    <row r="591" spans="1:4" ht="18.2" customHeight="1">
      <c r="A591" s="31">
        <v>22407</v>
      </c>
      <c r="B591" s="277" t="s">
        <v>794</v>
      </c>
      <c r="C591" s="32"/>
      <c r="D591" s="32"/>
    </row>
    <row r="592" spans="1:4" ht="18.2" customHeight="1">
      <c r="A592" s="31">
        <v>22499</v>
      </c>
      <c r="B592" s="277" t="s">
        <v>127</v>
      </c>
      <c r="C592" s="32"/>
      <c r="D592" s="32"/>
    </row>
    <row r="593" spans="1:4" ht="18.2" customHeight="1">
      <c r="A593" s="85">
        <v>227</v>
      </c>
      <c r="B593" s="278" t="s">
        <v>985</v>
      </c>
      <c r="C593" s="32"/>
      <c r="D593" s="32">
        <v>20000</v>
      </c>
    </row>
    <row r="594" spans="1:4" ht="18.2" customHeight="1">
      <c r="A594" s="31">
        <v>229</v>
      </c>
      <c r="B594" s="277" t="s">
        <v>129</v>
      </c>
      <c r="C594" s="32">
        <f>SUM(C595:C596)</f>
        <v>560</v>
      </c>
      <c r="D594" s="32">
        <f>SUM(D595:D596)</f>
        <v>18922</v>
      </c>
    </row>
    <row r="595" spans="1:4" ht="18.2" customHeight="1">
      <c r="A595" s="163">
        <v>29902</v>
      </c>
      <c r="B595" s="267" t="s">
        <v>1192</v>
      </c>
      <c r="C595" s="32"/>
      <c r="D595" s="32">
        <v>6363</v>
      </c>
    </row>
    <row r="596" spans="1:4" ht="18.2" customHeight="1">
      <c r="A596" s="31">
        <v>22999</v>
      </c>
      <c r="B596" s="277" t="s">
        <v>130</v>
      </c>
      <c r="C596" s="32">
        <f>C597</f>
        <v>560</v>
      </c>
      <c r="D596" s="32">
        <f>D597</f>
        <v>12559</v>
      </c>
    </row>
    <row r="597" spans="1:4" ht="18.2" customHeight="1">
      <c r="A597" s="31">
        <v>2299999</v>
      </c>
      <c r="B597" s="277" t="s">
        <v>239</v>
      </c>
      <c r="C597" s="32">
        <v>560</v>
      </c>
      <c r="D597" s="32">
        <v>12559</v>
      </c>
    </row>
    <row r="598" spans="1:4" ht="18.2" customHeight="1">
      <c r="A598" s="31">
        <v>232</v>
      </c>
      <c r="B598" s="277" t="s">
        <v>799</v>
      </c>
      <c r="C598" s="32">
        <f>SUM(C599)</f>
        <v>20033</v>
      </c>
      <c r="D598" s="32">
        <f>SUM(D599)</f>
        <v>27309</v>
      </c>
    </row>
    <row r="599" spans="1:4" ht="18.2" customHeight="1">
      <c r="A599" s="31">
        <v>23203</v>
      </c>
      <c r="B599" s="277" t="s">
        <v>131</v>
      </c>
      <c r="C599" s="32">
        <f>SUM(C600:C600)</f>
        <v>20033</v>
      </c>
      <c r="D599" s="32">
        <f>SUM(D600:D600)</f>
        <v>27309</v>
      </c>
    </row>
    <row r="600" spans="1:4" ht="18.2" customHeight="1">
      <c r="A600" s="31">
        <v>2320301</v>
      </c>
      <c r="B600" s="277" t="s">
        <v>132</v>
      </c>
      <c r="C600" s="32">
        <v>20033</v>
      </c>
      <c r="D600" s="32">
        <v>27309</v>
      </c>
    </row>
    <row r="601" spans="1:4" ht="18.2" customHeight="1">
      <c r="A601" s="31">
        <v>233</v>
      </c>
      <c r="B601" s="277" t="s">
        <v>801</v>
      </c>
      <c r="C601" s="32"/>
      <c r="D601" s="34"/>
    </row>
  </sheetData>
  <autoFilter ref="A3:D601"/>
  <mergeCells count="1">
    <mergeCell ref="A1:D1"/>
  </mergeCells>
  <phoneticPr fontId="6" type="noConversion"/>
  <pageMargins left="1.1023622047244095" right="1.0629921259842521" top="1.3779527559055118" bottom="1.1811023622047245" header="0.51181102362204722" footer="0.78740157480314965"/>
  <pageSetup paperSize="9" pageOrder="overThenDown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Zeros="0" view="pageBreakPreview" zoomScaleSheetLayoutView="100" workbookViewId="0">
      <selection activeCell="A19" sqref="A19"/>
    </sheetView>
  </sheetViews>
  <sheetFormatPr defaultColWidth="10" defaultRowHeight="13.5"/>
  <cols>
    <col min="1" max="1" width="29.5" customWidth="1"/>
    <col min="2" max="2" width="10.625" customWidth="1"/>
    <col min="3" max="3" width="28.375" customWidth="1"/>
    <col min="4" max="4" width="10.875" customWidth="1"/>
    <col min="5" max="5" width="9.75" customWidth="1"/>
  </cols>
  <sheetData>
    <row r="1" spans="1:4" ht="30.75" customHeight="1">
      <c r="A1" s="284" t="s">
        <v>1232</v>
      </c>
      <c r="B1" s="284"/>
      <c r="C1" s="284"/>
      <c r="D1" s="284"/>
    </row>
    <row r="2" spans="1:4" ht="20.25" customHeight="1">
      <c r="A2" s="47" t="s">
        <v>960</v>
      </c>
      <c r="B2" s="2"/>
      <c r="C2" s="2"/>
      <c r="D2" s="49" t="s">
        <v>0</v>
      </c>
    </row>
    <row r="3" spans="1:4" ht="26.25" customHeight="1">
      <c r="A3" s="287" t="s">
        <v>1</v>
      </c>
      <c r="B3" s="287"/>
      <c r="C3" s="287" t="s">
        <v>2</v>
      </c>
      <c r="D3" s="287"/>
    </row>
    <row r="4" spans="1:4" ht="26.25" customHeight="1">
      <c r="A4" s="1" t="s">
        <v>3</v>
      </c>
      <c r="B4" s="1" t="s">
        <v>4</v>
      </c>
      <c r="C4" s="1" t="s">
        <v>3</v>
      </c>
      <c r="D4" s="1" t="s">
        <v>4</v>
      </c>
    </row>
    <row r="5" spans="1:4" ht="26.25" customHeight="1">
      <c r="A5" s="209" t="s">
        <v>32</v>
      </c>
      <c r="B5" s="217">
        <f>SUM(B6,B7,B8)</f>
        <v>994159</v>
      </c>
      <c r="C5" s="209" t="s">
        <v>33</v>
      </c>
      <c r="D5" s="217">
        <f>SUM(D6:D8)</f>
        <v>994159</v>
      </c>
    </row>
    <row r="6" spans="1:4" ht="26.25" customHeight="1">
      <c r="A6" s="5" t="s">
        <v>5</v>
      </c>
      <c r="B6" s="41">
        <f>本级收!C4</f>
        <v>139294</v>
      </c>
      <c r="C6" s="5" t="s">
        <v>6</v>
      </c>
      <c r="D6" s="41">
        <v>971658</v>
      </c>
    </row>
    <row r="7" spans="1:4" ht="26.25" customHeight="1">
      <c r="A7" s="5" t="s">
        <v>7</v>
      </c>
      <c r="B7" s="3"/>
      <c r="C7" s="5" t="s">
        <v>8</v>
      </c>
      <c r="D7" s="84">
        <v>3100</v>
      </c>
    </row>
    <row r="8" spans="1:4" ht="26.25" customHeight="1">
      <c r="A8" s="5" t="s">
        <v>9</v>
      </c>
      <c r="B8" s="41">
        <f>SUM(B9,B13,B16,B17,B21,B22,B24,B25)</f>
        <v>854865</v>
      </c>
      <c r="C8" s="5" t="s">
        <v>10</v>
      </c>
      <c r="D8" s="84">
        <f>SUM(D9)</f>
        <v>19401</v>
      </c>
    </row>
    <row r="9" spans="1:4" ht="26.25" customHeight="1">
      <c r="A9" s="5" t="s">
        <v>11</v>
      </c>
      <c r="B9" s="84">
        <f>SUM(B10:B12)</f>
        <v>167766</v>
      </c>
      <c r="C9" s="5" t="s">
        <v>38</v>
      </c>
      <c r="D9" s="84">
        <v>19401</v>
      </c>
    </row>
    <row r="10" spans="1:4" ht="26.25" customHeight="1">
      <c r="A10" s="5" t="s">
        <v>986</v>
      </c>
      <c r="B10" s="84">
        <v>36697</v>
      </c>
      <c r="C10" s="5"/>
      <c r="D10" s="84"/>
    </row>
    <row r="11" spans="1:4" ht="26.25" customHeight="1">
      <c r="A11" s="5" t="s">
        <v>13</v>
      </c>
      <c r="B11" s="84">
        <f>121067+10002</f>
        <v>131069</v>
      </c>
      <c r="C11" s="5" t="s">
        <v>39</v>
      </c>
      <c r="D11" s="84"/>
    </row>
    <row r="12" spans="1:4" ht="26.25" customHeight="1">
      <c r="A12" s="5" t="s">
        <v>987</v>
      </c>
      <c r="B12" s="84"/>
      <c r="C12" s="5" t="s">
        <v>40</v>
      </c>
      <c r="D12" s="84"/>
    </row>
    <row r="13" spans="1:4" ht="26.25" customHeight="1">
      <c r="A13" s="5" t="s">
        <v>41</v>
      </c>
      <c r="B13" s="84">
        <f>SUM(B14:B15)</f>
        <v>593069</v>
      </c>
      <c r="C13" s="5" t="s">
        <v>12</v>
      </c>
      <c r="D13" s="84"/>
    </row>
    <row r="14" spans="1:4" ht="26.25" customHeight="1">
      <c r="A14" s="5" t="s">
        <v>42</v>
      </c>
      <c r="B14" s="84"/>
      <c r="C14" s="5" t="s">
        <v>14</v>
      </c>
      <c r="D14" s="84"/>
    </row>
    <row r="15" spans="1:4" ht="26.25" customHeight="1">
      <c r="A15" s="5" t="s">
        <v>43</v>
      </c>
      <c r="B15" s="84">
        <v>593069</v>
      </c>
      <c r="C15" s="5" t="s">
        <v>15</v>
      </c>
      <c r="D15" s="86"/>
    </row>
    <row r="16" spans="1:4" ht="26.25" customHeight="1">
      <c r="A16" s="5" t="s">
        <v>16</v>
      </c>
      <c r="B16" s="84"/>
      <c r="C16" s="5" t="s">
        <v>17</v>
      </c>
      <c r="D16" s="84"/>
    </row>
    <row r="17" spans="1:4" ht="26.25" customHeight="1">
      <c r="A17" s="5" t="s">
        <v>18</v>
      </c>
      <c r="B17" s="84">
        <f>SUM(B18:B20)</f>
        <v>24030</v>
      </c>
      <c r="C17" s="5" t="s">
        <v>19</v>
      </c>
      <c r="D17" s="84"/>
    </row>
    <row r="18" spans="1:4" ht="26.25" customHeight="1">
      <c r="A18" s="5" t="s">
        <v>20</v>
      </c>
      <c r="B18" s="84">
        <v>2000</v>
      </c>
      <c r="C18" s="5"/>
      <c r="D18" s="84"/>
    </row>
    <row r="19" spans="1:4" ht="26.25" customHeight="1">
      <c r="A19" s="5" t="s">
        <v>22</v>
      </c>
      <c r="B19" s="3">
        <v>30</v>
      </c>
      <c r="C19" s="5"/>
      <c r="D19" s="84"/>
    </row>
    <row r="20" spans="1:4" ht="26.25" customHeight="1">
      <c r="A20" s="5" t="s">
        <v>24</v>
      </c>
      <c r="B20" s="180">
        <v>22000</v>
      </c>
      <c r="C20" s="5"/>
      <c r="D20" s="84"/>
    </row>
    <row r="21" spans="1:4" ht="26.25" customHeight="1">
      <c r="A21" s="5" t="s">
        <v>25</v>
      </c>
      <c r="B21" s="3"/>
      <c r="C21" s="5" t="s">
        <v>26</v>
      </c>
      <c r="D21" s="84"/>
    </row>
    <row r="22" spans="1:4" ht="26.25" customHeight="1">
      <c r="A22" s="5" t="s">
        <v>27</v>
      </c>
      <c r="B22" s="84">
        <v>70000</v>
      </c>
      <c r="C22" s="5" t="s">
        <v>21</v>
      </c>
      <c r="D22" s="84"/>
    </row>
    <row r="23" spans="1:4" ht="26.25" customHeight="1">
      <c r="A23" s="5"/>
      <c r="B23" s="3"/>
      <c r="C23" s="5" t="s">
        <v>23</v>
      </c>
      <c r="D23" s="84"/>
    </row>
    <row r="24" spans="1:4" ht="26.25" customHeight="1">
      <c r="A24" s="5" t="s">
        <v>28</v>
      </c>
      <c r="B24" s="3"/>
      <c r="C24" s="5" t="s">
        <v>29</v>
      </c>
      <c r="D24" s="84"/>
    </row>
    <row r="25" spans="1:4" ht="26.25" customHeight="1">
      <c r="A25" s="5" t="s">
        <v>30</v>
      </c>
      <c r="B25" s="3"/>
      <c r="C25" s="5" t="s">
        <v>31</v>
      </c>
      <c r="D25" s="84"/>
    </row>
  </sheetData>
  <mergeCells count="3">
    <mergeCell ref="A1:D1"/>
    <mergeCell ref="A3:B3"/>
    <mergeCell ref="C3:D3"/>
  </mergeCells>
  <phoneticPr fontId="6" type="noConversion"/>
  <pageMargins left="1.1023622047244095" right="1.0629921259842521" top="1.3779527559055118" bottom="1.1811023622047245" header="0.51181102362204722" footer="0.78740157480314965"/>
  <pageSetup paperSize="9" pageOrder="overThenDown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showZeros="0" view="pageBreakPreview" zoomScaleSheetLayoutView="100" workbookViewId="0">
      <selection activeCell="A19" sqref="A19"/>
    </sheetView>
  </sheetViews>
  <sheetFormatPr defaultRowHeight="13.5"/>
  <cols>
    <col min="1" max="1" width="27.5" customWidth="1"/>
    <col min="2" max="2" width="12.375" customWidth="1"/>
    <col min="3" max="3" width="26.5" customWidth="1"/>
    <col min="4" max="4" width="12.875" customWidth="1"/>
  </cols>
  <sheetData>
    <row r="1" spans="1:4" ht="31.5" customHeight="1">
      <c r="A1" s="292" t="s">
        <v>1272</v>
      </c>
      <c r="B1" s="293"/>
      <c r="C1" s="293"/>
      <c r="D1" s="293"/>
    </row>
    <row r="2" spans="1:4" ht="15" customHeight="1">
      <c r="A2" s="137" t="s">
        <v>961</v>
      </c>
      <c r="B2" s="138"/>
      <c r="C2" s="137"/>
      <c r="D2" s="131" t="s">
        <v>0</v>
      </c>
    </row>
    <row r="3" spans="1:4" ht="21" customHeight="1">
      <c r="A3" s="132" t="s">
        <v>37</v>
      </c>
      <c r="B3" s="132" t="s">
        <v>4</v>
      </c>
      <c r="C3" s="132" t="s">
        <v>37</v>
      </c>
      <c r="D3" s="132" t="s">
        <v>4</v>
      </c>
    </row>
    <row r="4" spans="1:4" ht="21" customHeight="1">
      <c r="A4" s="139" t="s">
        <v>1143</v>
      </c>
      <c r="B4" s="219">
        <f>SUM(B5,B10,B21,B28,B30,D5,D8,D11,D14,D19,D22,D24,D25,D27,D30)</f>
        <v>971658</v>
      </c>
      <c r="C4" s="218" t="s">
        <v>1149</v>
      </c>
      <c r="D4" s="133">
        <f>26100+23715+313+286</f>
        <v>50414</v>
      </c>
    </row>
    <row r="5" spans="1:4" ht="21" customHeight="1">
      <c r="A5" s="134" t="s">
        <v>1145</v>
      </c>
      <c r="B5" s="133">
        <f>SUM(B6:B9)</f>
        <v>75739</v>
      </c>
      <c r="C5" s="218" t="s">
        <v>1150</v>
      </c>
      <c r="D5" s="133">
        <f>SUM(D6:D7)</f>
        <v>5092</v>
      </c>
    </row>
    <row r="6" spans="1:4" ht="21" customHeight="1">
      <c r="A6" s="134" t="s">
        <v>1182</v>
      </c>
      <c r="B6" s="133">
        <f>47325+40</f>
        <v>47365</v>
      </c>
      <c r="C6" s="218" t="s">
        <v>1152</v>
      </c>
      <c r="D6" s="133">
        <f>240+3720+1132</f>
        <v>5092</v>
      </c>
    </row>
    <row r="7" spans="1:4" ht="21" customHeight="1">
      <c r="A7" s="134" t="s">
        <v>1148</v>
      </c>
      <c r="B7" s="133">
        <f>11234+1008</f>
        <v>12242</v>
      </c>
      <c r="C7" s="218" t="s">
        <v>1154</v>
      </c>
      <c r="D7" s="133"/>
    </row>
    <row r="8" spans="1:4" ht="21" customHeight="1">
      <c r="A8" s="134" t="s">
        <v>1009</v>
      </c>
      <c r="B8" s="133">
        <f>5720+3</f>
        <v>5723</v>
      </c>
      <c r="C8" s="218" t="s">
        <v>1155</v>
      </c>
      <c r="D8" s="133">
        <f>SUM(D9:D10)</f>
        <v>23038</v>
      </c>
    </row>
    <row r="9" spans="1:4" ht="21" customHeight="1">
      <c r="A9" s="134" t="s">
        <v>1011</v>
      </c>
      <c r="B9" s="133">
        <f>10001+408</f>
        <v>10409</v>
      </c>
      <c r="C9" s="218" t="s">
        <v>1156</v>
      </c>
      <c r="D9" s="133">
        <v>35</v>
      </c>
    </row>
    <row r="10" spans="1:4" ht="21" customHeight="1">
      <c r="A10" s="134" t="s">
        <v>1151</v>
      </c>
      <c r="B10" s="133">
        <f>SUM(B11:B20)</f>
        <v>203371</v>
      </c>
      <c r="C10" s="218" t="s">
        <v>1158</v>
      </c>
      <c r="D10" s="133">
        <f>22503+500</f>
        <v>23003</v>
      </c>
    </row>
    <row r="11" spans="1:4" ht="21" customHeight="1">
      <c r="A11" s="134" t="s">
        <v>1153</v>
      </c>
      <c r="B11" s="133">
        <f>11608+11238</f>
        <v>22846</v>
      </c>
      <c r="C11" s="218" t="s">
        <v>1197</v>
      </c>
      <c r="D11" s="133">
        <f>SUM(D12:D13)</f>
        <v>5966</v>
      </c>
    </row>
    <row r="12" spans="1:4" ht="21" customHeight="1">
      <c r="A12" s="134" t="s">
        <v>1038</v>
      </c>
      <c r="B12" s="133">
        <f>144+916</f>
        <v>1060</v>
      </c>
      <c r="C12" s="218" t="s">
        <v>1160</v>
      </c>
      <c r="D12" s="133">
        <v>5966</v>
      </c>
    </row>
    <row r="13" spans="1:4" ht="21" customHeight="1">
      <c r="A13" s="134" t="s">
        <v>1039</v>
      </c>
      <c r="B13" s="133">
        <f>426+1605</f>
        <v>2031</v>
      </c>
      <c r="C13" s="218" t="s">
        <v>1161</v>
      </c>
      <c r="D13" s="133"/>
    </row>
    <row r="14" spans="1:4" ht="21" customHeight="1">
      <c r="A14" s="135" t="s">
        <v>1157</v>
      </c>
      <c r="B14" s="133">
        <f>13+2371</f>
        <v>2384</v>
      </c>
      <c r="C14" s="218" t="s">
        <v>1162</v>
      </c>
      <c r="D14" s="133">
        <f>SUM(D15:D18)</f>
        <v>40710</v>
      </c>
    </row>
    <row r="15" spans="1:4" ht="21" customHeight="1">
      <c r="A15" s="134" t="s">
        <v>1044</v>
      </c>
      <c r="B15" s="133">
        <f>945+13476</f>
        <v>14421</v>
      </c>
      <c r="C15" s="218" t="s">
        <v>1163</v>
      </c>
      <c r="D15" s="133">
        <f>5073-15+5035</f>
        <v>10093</v>
      </c>
    </row>
    <row r="16" spans="1:4" ht="21" customHeight="1">
      <c r="A16" s="134" t="s">
        <v>1040</v>
      </c>
      <c r="B16" s="133">
        <f>166+21</f>
        <v>187</v>
      </c>
      <c r="C16" s="218" t="s">
        <v>1056</v>
      </c>
      <c r="D16" s="133">
        <v>2868</v>
      </c>
    </row>
    <row r="17" spans="1:4" ht="21" customHeight="1">
      <c r="A17" s="134" t="s">
        <v>1159</v>
      </c>
      <c r="B17" s="133">
        <v>3</v>
      </c>
      <c r="C17" s="218" t="s">
        <v>1166</v>
      </c>
      <c r="D17" s="133">
        <f>11698+612+11735</f>
        <v>24045</v>
      </c>
    </row>
    <row r="18" spans="1:4" ht="21" customHeight="1">
      <c r="A18" s="134" t="s">
        <v>1047</v>
      </c>
      <c r="B18" s="133">
        <f>1893+109</f>
        <v>2002</v>
      </c>
      <c r="C18" s="218" t="s">
        <v>1168</v>
      </c>
      <c r="D18" s="133">
        <f>47+3511+146</f>
        <v>3704</v>
      </c>
    </row>
    <row r="19" spans="1:4" ht="21" customHeight="1">
      <c r="A19" s="134" t="s">
        <v>1035</v>
      </c>
      <c r="B19" s="133">
        <f>456+4043</f>
        <v>4499</v>
      </c>
      <c r="C19" s="218" t="s">
        <v>1170</v>
      </c>
      <c r="D19" s="133">
        <f>SUM(D20:D21)</f>
        <v>36882</v>
      </c>
    </row>
    <row r="20" spans="1:4" ht="21" customHeight="1">
      <c r="A20" s="134" t="s">
        <v>1050</v>
      </c>
      <c r="B20" s="160">
        <f>666+151207-180+120+9+2116</f>
        <v>153938</v>
      </c>
      <c r="C20" s="218" t="s">
        <v>1190</v>
      </c>
      <c r="D20" s="133">
        <v>32262</v>
      </c>
    </row>
    <row r="21" spans="1:4" ht="21" customHeight="1">
      <c r="A21" s="134" t="s">
        <v>1164</v>
      </c>
      <c r="B21" s="133">
        <f>SUM(B22:B27)</f>
        <v>48817</v>
      </c>
      <c r="C21" s="218" t="s">
        <v>1191</v>
      </c>
      <c r="D21" s="133">
        <v>4620</v>
      </c>
    </row>
    <row r="22" spans="1:4" ht="21" customHeight="1">
      <c r="A22" s="134" t="s">
        <v>1165</v>
      </c>
      <c r="B22" s="133">
        <v>18500</v>
      </c>
      <c r="C22" s="218" t="s">
        <v>1171</v>
      </c>
      <c r="D22" s="133">
        <f>SUM(D23)</f>
        <v>29895</v>
      </c>
    </row>
    <row r="23" spans="1:4" ht="21" customHeight="1">
      <c r="A23" s="134" t="s">
        <v>1167</v>
      </c>
      <c r="B23" s="160">
        <f>9668+16132</f>
        <v>25800</v>
      </c>
      <c r="C23" s="218" t="s">
        <v>1173</v>
      </c>
      <c r="D23" s="133">
        <f>28895+1000</f>
        <v>29895</v>
      </c>
    </row>
    <row r="24" spans="1:4" ht="21" customHeight="1">
      <c r="A24" s="134" t="s">
        <v>1169</v>
      </c>
      <c r="B24" s="133">
        <v>400</v>
      </c>
      <c r="C24" s="218" t="s">
        <v>1175</v>
      </c>
      <c r="D24" s="133"/>
    </row>
    <row r="25" spans="1:4" ht="21" customHeight="1">
      <c r="A25" s="134" t="s">
        <v>1172</v>
      </c>
      <c r="B25" s="136">
        <f>151+3396</f>
        <v>3547</v>
      </c>
      <c r="C25" s="218" t="s">
        <v>1176</v>
      </c>
      <c r="D25" s="133">
        <f>SUM(D26)</f>
        <v>282</v>
      </c>
    </row>
    <row r="26" spans="1:4" ht="21" customHeight="1">
      <c r="A26" s="134" t="s">
        <v>1174</v>
      </c>
      <c r="B26" s="133">
        <v>270</v>
      </c>
      <c r="C26" s="218" t="s">
        <v>1178</v>
      </c>
      <c r="D26" s="133">
        <v>282</v>
      </c>
    </row>
    <row r="27" spans="1:4" ht="21" customHeight="1">
      <c r="A27" s="134" t="s">
        <v>1144</v>
      </c>
      <c r="B27" s="133">
        <v>300</v>
      </c>
      <c r="C27" s="218" t="s">
        <v>1179</v>
      </c>
      <c r="D27" s="133">
        <f>SUM(D28:D29)</f>
        <v>26363</v>
      </c>
    </row>
    <row r="28" spans="1:4" ht="21" customHeight="1">
      <c r="A28" s="134" t="s">
        <v>1177</v>
      </c>
      <c r="B28" s="133">
        <f>SUM(B29:B29)</f>
        <v>1860</v>
      </c>
      <c r="C28" s="218" t="s">
        <v>985</v>
      </c>
      <c r="D28" s="133">
        <v>20000</v>
      </c>
    </row>
    <row r="29" spans="1:4" ht="21" customHeight="1">
      <c r="A29" s="134" t="s">
        <v>1172</v>
      </c>
      <c r="B29" s="133">
        <v>1860</v>
      </c>
      <c r="C29" s="218" t="s">
        <v>1180</v>
      </c>
      <c r="D29" s="133">
        <v>6363</v>
      </c>
    </row>
    <row r="30" spans="1:4" ht="21" customHeight="1">
      <c r="A30" s="134" t="s">
        <v>1146</v>
      </c>
      <c r="B30" s="133">
        <f>SUM(B31,D4)</f>
        <v>215944</v>
      </c>
      <c r="C30" s="218" t="s">
        <v>1181</v>
      </c>
      <c r="D30" s="133">
        <f>SUM(D31)</f>
        <v>257699</v>
      </c>
    </row>
    <row r="31" spans="1:4" ht="21" customHeight="1">
      <c r="A31" s="134" t="s">
        <v>1147</v>
      </c>
      <c r="B31" s="133">
        <f>162559+2971</f>
        <v>165530</v>
      </c>
      <c r="C31" s="218" t="s">
        <v>129</v>
      </c>
      <c r="D31" s="133">
        <f>199339-3100-20000+76097-6363+11726</f>
        <v>257699</v>
      </c>
    </row>
  </sheetData>
  <mergeCells count="1">
    <mergeCell ref="A1:D1"/>
  </mergeCells>
  <phoneticPr fontId="6" type="noConversion"/>
  <pageMargins left="1.1023622047244095" right="1.0629921259842521" top="1.3779527559055118" bottom="1.1811023622047245" header="0.51181102362204722" footer="0.78740157480314965"/>
  <pageSetup paperSize="9" pageOrder="overThenDown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showZeros="0" view="pageBreakPreview" topLeftCell="B1" zoomScale="85" zoomScaleSheetLayoutView="85" workbookViewId="0">
      <selection activeCell="A19" sqref="A19"/>
    </sheetView>
  </sheetViews>
  <sheetFormatPr defaultColWidth="10" defaultRowHeight="13.5"/>
  <cols>
    <col min="1" max="1" width="9.5" hidden="1" customWidth="1"/>
    <col min="2" max="2" width="28.375" customWidth="1"/>
    <col min="3" max="3" width="12.125" customWidth="1"/>
    <col min="4" max="4" width="26.625" customWidth="1"/>
    <col min="5" max="5" width="12.125" customWidth="1"/>
  </cols>
  <sheetData>
    <row r="1" spans="1:5" ht="27.75" customHeight="1">
      <c r="A1" s="284" t="s">
        <v>1233</v>
      </c>
      <c r="B1" s="284"/>
      <c r="C1" s="284"/>
      <c r="D1" s="284"/>
      <c r="E1" s="284"/>
    </row>
    <row r="2" spans="1:5" ht="15.75" customHeight="1">
      <c r="A2" s="47" t="s">
        <v>960</v>
      </c>
      <c r="B2" s="47" t="s">
        <v>962</v>
      </c>
      <c r="C2" s="50"/>
      <c r="E2" s="50" t="s">
        <v>0</v>
      </c>
    </row>
    <row r="3" spans="1:5" ht="24.75" customHeight="1">
      <c r="A3" s="261" t="s">
        <v>36</v>
      </c>
      <c r="B3" s="261" t="s">
        <v>37</v>
      </c>
      <c r="C3" s="261" t="s">
        <v>1186</v>
      </c>
      <c r="D3" s="261" t="s">
        <v>37</v>
      </c>
      <c r="E3" s="261" t="s">
        <v>941</v>
      </c>
    </row>
    <row r="4" spans="1:5" ht="22.5" customHeight="1">
      <c r="A4" s="261" t="s">
        <v>1314</v>
      </c>
      <c r="B4" s="220" t="s">
        <v>1315</v>
      </c>
      <c r="C4" s="221">
        <f>SUM(C5,C17,E17,E24)</f>
        <v>299318</v>
      </c>
      <c r="D4" s="148" t="s">
        <v>1038</v>
      </c>
      <c r="E4" s="149">
        <v>215</v>
      </c>
    </row>
    <row r="5" spans="1:5" ht="22.5" customHeight="1">
      <c r="A5" s="148" t="s">
        <v>988</v>
      </c>
      <c r="B5" s="148" t="s">
        <v>989</v>
      </c>
      <c r="C5" s="149">
        <f>SUM(C6:C16)</f>
        <v>237078</v>
      </c>
      <c r="D5" s="148" t="s">
        <v>1039</v>
      </c>
      <c r="E5" s="149">
        <v>738</v>
      </c>
    </row>
    <row r="6" spans="1:5" ht="22.5" customHeight="1">
      <c r="A6" s="148" t="s">
        <v>990</v>
      </c>
      <c r="B6" s="148" t="s">
        <v>991</v>
      </c>
      <c r="C6" s="149">
        <v>68205</v>
      </c>
      <c r="D6" s="148" t="s">
        <v>1040</v>
      </c>
      <c r="E6" s="149">
        <v>310</v>
      </c>
    </row>
    <row r="7" spans="1:5" ht="22.5" customHeight="1">
      <c r="A7" s="148" t="s">
        <v>992</v>
      </c>
      <c r="B7" s="148" t="s">
        <v>993</v>
      </c>
      <c r="C7" s="149">
        <v>37232</v>
      </c>
      <c r="D7" s="148" t="s">
        <v>1041</v>
      </c>
      <c r="E7" s="149">
        <v>652</v>
      </c>
    </row>
    <row r="8" spans="1:5" ht="22.5" customHeight="1">
      <c r="A8" s="148" t="s">
        <v>994</v>
      </c>
      <c r="B8" s="148" t="s">
        <v>995</v>
      </c>
      <c r="C8" s="149">
        <v>14746</v>
      </c>
      <c r="D8" s="148" t="s">
        <v>1042</v>
      </c>
      <c r="E8" s="149">
        <v>19</v>
      </c>
    </row>
    <row r="9" spans="1:5" ht="22.5" customHeight="1">
      <c r="A9" s="148" t="s">
        <v>996</v>
      </c>
      <c r="B9" s="148" t="s">
        <v>997</v>
      </c>
      <c r="C9" s="149">
        <v>33242</v>
      </c>
      <c r="D9" s="148" t="s">
        <v>1043</v>
      </c>
      <c r="E9" s="149">
        <v>1440</v>
      </c>
    </row>
    <row r="10" spans="1:5" ht="22.5" customHeight="1">
      <c r="A10" s="148" t="s">
        <v>998</v>
      </c>
      <c r="B10" s="262" t="s">
        <v>999</v>
      </c>
      <c r="C10" s="149">
        <v>21426</v>
      </c>
      <c r="D10" s="148" t="s">
        <v>1044</v>
      </c>
      <c r="E10" s="149">
        <v>357</v>
      </c>
    </row>
    <row r="11" spans="1:5" ht="22.5" customHeight="1">
      <c r="A11" s="148" t="s">
        <v>1000</v>
      </c>
      <c r="B11" s="148" t="s">
        <v>1001</v>
      </c>
      <c r="C11" s="149">
        <v>475</v>
      </c>
      <c r="D11" s="148" t="s">
        <v>1045</v>
      </c>
      <c r="E11" s="149">
        <v>88</v>
      </c>
    </row>
    <row r="12" spans="1:5" ht="22.5" customHeight="1">
      <c r="A12" s="148" t="s">
        <v>1002</v>
      </c>
      <c r="B12" s="148" t="s">
        <v>1003</v>
      </c>
      <c r="C12" s="149">
        <v>11934</v>
      </c>
      <c r="D12" s="148" t="s">
        <v>1046</v>
      </c>
      <c r="E12" s="149">
        <v>2731</v>
      </c>
    </row>
    <row r="13" spans="1:5" ht="22.5" customHeight="1">
      <c r="A13" s="259" t="s">
        <v>1004</v>
      </c>
      <c r="B13" s="259" t="s">
        <v>1005</v>
      </c>
      <c r="C13" s="260">
        <v>4141</v>
      </c>
      <c r="D13" s="259" t="s">
        <v>1047</v>
      </c>
      <c r="E13" s="260">
        <v>3446</v>
      </c>
    </row>
    <row r="14" spans="1:5" ht="22.5" customHeight="1">
      <c r="A14" s="88" t="s">
        <v>1006</v>
      </c>
      <c r="B14" s="88" t="s">
        <v>1007</v>
      </c>
      <c r="C14" s="87">
        <v>401</v>
      </c>
      <c r="D14" s="88" t="s">
        <v>1048</v>
      </c>
      <c r="E14" s="87">
        <v>762</v>
      </c>
    </row>
    <row r="15" spans="1:5" ht="22.5" customHeight="1">
      <c r="A15" s="88" t="s">
        <v>1008</v>
      </c>
      <c r="B15" s="88" t="s">
        <v>1009</v>
      </c>
      <c r="C15" s="87">
        <v>18308</v>
      </c>
      <c r="D15" s="88" t="s">
        <v>1049</v>
      </c>
      <c r="E15" s="87">
        <v>29</v>
      </c>
    </row>
    <row r="16" spans="1:5" ht="22.5" customHeight="1">
      <c r="A16" s="88" t="s">
        <v>1010</v>
      </c>
      <c r="B16" s="88" t="s">
        <v>1011</v>
      </c>
      <c r="C16" s="87">
        <v>26968</v>
      </c>
      <c r="D16" s="88" t="s">
        <v>1050</v>
      </c>
      <c r="E16" s="87">
        <v>2005</v>
      </c>
    </row>
    <row r="17" spans="1:5" ht="22.5" customHeight="1">
      <c r="A17" s="88" t="s">
        <v>1012</v>
      </c>
      <c r="B17" s="88" t="s">
        <v>1013</v>
      </c>
      <c r="C17" s="87">
        <f>SUM(C18:C29,E4:E16)</f>
        <v>42201</v>
      </c>
      <c r="D17" s="88" t="s">
        <v>1051</v>
      </c>
      <c r="E17" s="87">
        <f>SUM(E18:E23)</f>
        <v>19648</v>
      </c>
    </row>
    <row r="18" spans="1:5" ht="22.5" customHeight="1">
      <c r="A18" s="88" t="s">
        <v>1014</v>
      </c>
      <c r="B18" s="88" t="s">
        <v>1015</v>
      </c>
      <c r="C18" s="87">
        <v>5204</v>
      </c>
      <c r="D18" s="88" t="s">
        <v>1052</v>
      </c>
      <c r="E18" s="87">
        <v>1619</v>
      </c>
    </row>
    <row r="19" spans="1:5" ht="22.5" customHeight="1">
      <c r="A19" s="88" t="s">
        <v>1016</v>
      </c>
      <c r="B19" s="88" t="s">
        <v>1017</v>
      </c>
      <c r="C19" s="87">
        <v>730</v>
      </c>
      <c r="D19" s="88" t="s">
        <v>1053</v>
      </c>
      <c r="E19" s="87">
        <v>10056</v>
      </c>
    </row>
    <row r="20" spans="1:5" ht="22.5" customHeight="1">
      <c r="A20" s="88" t="s">
        <v>1018</v>
      </c>
      <c r="B20" s="88" t="s">
        <v>1019</v>
      </c>
      <c r="C20" s="87">
        <v>164</v>
      </c>
      <c r="D20" s="88" t="s">
        <v>1054</v>
      </c>
      <c r="E20" s="87">
        <v>1052</v>
      </c>
    </row>
    <row r="21" spans="1:5" ht="22.5" customHeight="1">
      <c r="A21" s="88" t="s">
        <v>1020</v>
      </c>
      <c r="B21" s="88" t="s">
        <v>1021</v>
      </c>
      <c r="C21" s="87">
        <v>1</v>
      </c>
      <c r="D21" s="88" t="s">
        <v>1055</v>
      </c>
      <c r="E21" s="87">
        <v>4006</v>
      </c>
    </row>
    <row r="22" spans="1:5" ht="22.5" customHeight="1">
      <c r="A22" s="88" t="s">
        <v>1022</v>
      </c>
      <c r="B22" s="88" t="s">
        <v>1023</v>
      </c>
      <c r="C22" s="87">
        <v>914</v>
      </c>
      <c r="D22" s="88" t="s">
        <v>1056</v>
      </c>
      <c r="E22" s="87">
        <v>2868</v>
      </c>
    </row>
    <row r="23" spans="1:5" ht="22.5" customHeight="1">
      <c r="A23" s="88" t="s">
        <v>1024</v>
      </c>
      <c r="B23" s="88" t="s">
        <v>1025</v>
      </c>
      <c r="C23" s="87">
        <v>2595</v>
      </c>
      <c r="D23" s="88" t="s">
        <v>1057</v>
      </c>
      <c r="E23" s="87">
        <v>47</v>
      </c>
    </row>
    <row r="24" spans="1:5" ht="22.5" customHeight="1">
      <c r="A24" s="88" t="s">
        <v>1026</v>
      </c>
      <c r="B24" s="88" t="s">
        <v>1027</v>
      </c>
      <c r="C24" s="87">
        <v>729</v>
      </c>
      <c r="D24" s="88" t="s">
        <v>1184</v>
      </c>
      <c r="E24" s="87">
        <f>SUM(E25:E29)</f>
        <v>391</v>
      </c>
    </row>
    <row r="25" spans="1:5" ht="22.5" customHeight="1">
      <c r="A25" s="88" t="s">
        <v>1028</v>
      </c>
      <c r="B25" s="88" t="s">
        <v>1029</v>
      </c>
      <c r="C25" s="87">
        <v>8015</v>
      </c>
      <c r="D25" s="88" t="s">
        <v>1058</v>
      </c>
      <c r="E25" s="87">
        <v>200</v>
      </c>
    </row>
    <row r="26" spans="1:5" ht="22.5" customHeight="1">
      <c r="A26" s="88" t="s">
        <v>1030</v>
      </c>
      <c r="B26" s="88" t="s">
        <v>1031</v>
      </c>
      <c r="C26" s="87">
        <v>4795</v>
      </c>
      <c r="D26" s="88" t="s">
        <v>1059</v>
      </c>
      <c r="E26" s="87">
        <v>15</v>
      </c>
    </row>
    <row r="27" spans="1:5" ht="22.5" customHeight="1">
      <c r="A27" s="88" t="s">
        <v>1032</v>
      </c>
      <c r="B27" s="88" t="s">
        <v>1033</v>
      </c>
      <c r="C27" s="87">
        <v>2551</v>
      </c>
      <c r="D27" s="88" t="s">
        <v>1060</v>
      </c>
      <c r="E27" s="87">
        <v>30</v>
      </c>
    </row>
    <row r="28" spans="1:5" ht="22.5" customHeight="1">
      <c r="A28" s="88" t="s">
        <v>1034</v>
      </c>
      <c r="B28" s="88" t="s">
        <v>1035</v>
      </c>
      <c r="C28" s="87">
        <v>1689</v>
      </c>
      <c r="D28" s="146" t="s">
        <v>1061</v>
      </c>
      <c r="E28" s="147">
        <v>46</v>
      </c>
    </row>
    <row r="29" spans="1:5" ht="22.5" customHeight="1">
      <c r="A29" s="88" t="s">
        <v>1036</v>
      </c>
      <c r="B29" s="88" t="s">
        <v>1037</v>
      </c>
      <c r="C29" s="145">
        <v>2022</v>
      </c>
      <c r="D29" s="148" t="s">
        <v>1185</v>
      </c>
      <c r="E29" s="149">
        <v>100</v>
      </c>
    </row>
  </sheetData>
  <mergeCells count="1">
    <mergeCell ref="A1:E1"/>
  </mergeCells>
  <phoneticPr fontId="6" type="noConversion"/>
  <pageMargins left="1.1023622047244095" right="1.0629921259842521" top="1.3779527559055118" bottom="1.1811023622047245" header="0.51181102362204722" footer="0.78740157480314965"/>
  <pageSetup paperSize="9" pageOrder="overThenDown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1"/>
  <sheetViews>
    <sheetView showZeros="0" view="pageBreakPreview" zoomScale="85" zoomScaleSheetLayoutView="85" workbookViewId="0">
      <selection activeCell="A19" sqref="A19"/>
    </sheetView>
  </sheetViews>
  <sheetFormatPr defaultColWidth="10" defaultRowHeight="13.5"/>
  <cols>
    <col min="1" max="1" width="58.625" customWidth="1"/>
    <col min="2" max="2" width="20.75" customWidth="1"/>
    <col min="3" max="3" width="9.75" customWidth="1"/>
  </cols>
  <sheetData>
    <row r="1" spans="1:4" ht="27.75" customHeight="1">
      <c r="A1" s="284" t="s">
        <v>1234</v>
      </c>
      <c r="B1" s="284"/>
      <c r="C1" s="44"/>
      <c r="D1" s="44"/>
    </row>
    <row r="2" spans="1:4" ht="16.5" customHeight="1">
      <c r="A2" s="47" t="s">
        <v>1188</v>
      </c>
      <c r="B2" s="50" t="s">
        <v>0</v>
      </c>
    </row>
    <row r="3" spans="1:4" ht="22.5" customHeight="1">
      <c r="A3" s="183" t="s">
        <v>1254</v>
      </c>
      <c r="B3" s="83" t="s">
        <v>968</v>
      </c>
    </row>
    <row r="4" spans="1:4" ht="21.75" customHeight="1">
      <c r="A4" s="220" t="s">
        <v>1255</v>
      </c>
      <c r="B4" s="221">
        <f>SUM(B5,B58)</f>
        <v>2387387.4000000004</v>
      </c>
    </row>
    <row r="5" spans="1:4" ht="21.75" customHeight="1">
      <c r="A5" s="222" t="s">
        <v>1187</v>
      </c>
      <c r="B5" s="150">
        <f>SUM(B6,B42,B53)</f>
        <v>2377916.3000000003</v>
      </c>
    </row>
    <row r="6" spans="1:4" ht="21.75" customHeight="1">
      <c r="A6" s="151" t="s">
        <v>969</v>
      </c>
      <c r="B6" s="150">
        <f>SUM(B7:B41)</f>
        <v>2313593.64</v>
      </c>
    </row>
    <row r="7" spans="1:4" ht="21.75" customHeight="1">
      <c r="A7" s="152" t="s">
        <v>1078</v>
      </c>
      <c r="B7" s="150">
        <v>133305</v>
      </c>
    </row>
    <row r="8" spans="1:4" ht="21.75" customHeight="1">
      <c r="A8" s="153" t="s">
        <v>1079</v>
      </c>
      <c r="B8" s="150">
        <v>207969</v>
      </c>
    </row>
    <row r="9" spans="1:4" ht="21.75" customHeight="1">
      <c r="A9" s="154" t="s">
        <v>1080</v>
      </c>
      <c r="B9" s="150">
        <v>103978</v>
      </c>
    </row>
    <row r="10" spans="1:4" ht="21.75" customHeight="1">
      <c r="A10" s="154" t="s">
        <v>1081</v>
      </c>
      <c r="B10" s="150">
        <v>3636</v>
      </c>
    </row>
    <row r="11" spans="1:4" ht="21.75" customHeight="1">
      <c r="A11" s="154" t="s">
        <v>1082</v>
      </c>
      <c r="B11" s="150">
        <v>1382</v>
      </c>
    </row>
    <row r="12" spans="1:4" ht="21.75" customHeight="1">
      <c r="A12" s="154" t="s">
        <v>1083</v>
      </c>
      <c r="B12" s="150">
        <v>3351</v>
      </c>
    </row>
    <row r="13" spans="1:4" ht="21.75" customHeight="1">
      <c r="A13" s="152" t="s">
        <v>1084</v>
      </c>
      <c r="B13" s="150">
        <v>89152</v>
      </c>
    </row>
    <row r="14" spans="1:4" ht="21.75" customHeight="1">
      <c r="A14" s="152" t="s">
        <v>1085</v>
      </c>
      <c r="B14" s="150">
        <v>74907</v>
      </c>
    </row>
    <row r="15" spans="1:4" ht="21.75" customHeight="1">
      <c r="A15" s="152" t="s">
        <v>1086</v>
      </c>
      <c r="B15" s="150">
        <v>1225122</v>
      </c>
    </row>
    <row r="16" spans="1:4" ht="21.75" customHeight="1">
      <c r="A16" s="152" t="s">
        <v>1087</v>
      </c>
      <c r="B16" s="150">
        <v>211762</v>
      </c>
    </row>
    <row r="17" spans="1:2" ht="21.75" customHeight="1">
      <c r="A17" s="89" t="s">
        <v>1088</v>
      </c>
      <c r="B17" s="150">
        <v>63.29</v>
      </c>
    </row>
    <row r="18" spans="1:2" ht="21.75" customHeight="1">
      <c r="A18" s="90" t="s">
        <v>1089</v>
      </c>
      <c r="B18" s="150">
        <v>608</v>
      </c>
    </row>
    <row r="19" spans="1:2" ht="21.75" customHeight="1">
      <c r="A19" s="155" t="s">
        <v>1090</v>
      </c>
      <c r="B19" s="150">
        <v>6314.16</v>
      </c>
    </row>
    <row r="20" spans="1:2" ht="21.75" customHeight="1">
      <c r="A20" s="155" t="s">
        <v>1091</v>
      </c>
      <c r="B20" s="150">
        <v>1140</v>
      </c>
    </row>
    <row r="21" spans="1:2" ht="21.75" customHeight="1">
      <c r="A21" s="155" t="s">
        <v>1092</v>
      </c>
      <c r="B21" s="150">
        <v>108</v>
      </c>
    </row>
    <row r="22" spans="1:2" ht="21.75" customHeight="1">
      <c r="A22" s="155" t="s">
        <v>1093</v>
      </c>
      <c r="B22" s="150">
        <v>42</v>
      </c>
    </row>
    <row r="23" spans="1:2" ht="21.75" customHeight="1">
      <c r="A23" s="155" t="s">
        <v>1100</v>
      </c>
      <c r="B23" s="150">
        <v>582</v>
      </c>
    </row>
    <row r="24" spans="1:2" ht="21.75" customHeight="1">
      <c r="A24" s="155" t="s">
        <v>1101</v>
      </c>
      <c r="B24" s="150">
        <v>206.3</v>
      </c>
    </row>
    <row r="25" spans="1:2" ht="21.75" customHeight="1">
      <c r="A25" s="155" t="s">
        <v>1070</v>
      </c>
      <c r="B25" s="150">
        <v>788</v>
      </c>
    </row>
    <row r="26" spans="1:2" ht="21.75" customHeight="1">
      <c r="A26" s="155" t="s">
        <v>1095</v>
      </c>
      <c r="B26" s="150">
        <v>374</v>
      </c>
    </row>
    <row r="27" spans="1:2" ht="21.75" customHeight="1">
      <c r="A27" s="155" t="s">
        <v>1071</v>
      </c>
      <c r="B27" s="150">
        <v>3942</v>
      </c>
    </row>
    <row r="28" spans="1:2" ht="21.75" customHeight="1">
      <c r="A28" s="155" t="s">
        <v>1072</v>
      </c>
      <c r="B28" s="150">
        <v>122</v>
      </c>
    </row>
    <row r="29" spans="1:2" ht="21.75" customHeight="1">
      <c r="A29" s="91" t="s">
        <v>1094</v>
      </c>
      <c r="B29" s="150">
        <v>3761</v>
      </c>
    </row>
    <row r="30" spans="1:2" ht="21.75" customHeight="1">
      <c r="A30" s="91" t="s">
        <v>1096</v>
      </c>
      <c r="B30" s="150">
        <v>58</v>
      </c>
    </row>
    <row r="31" spans="1:2" ht="21.75" customHeight="1">
      <c r="A31" s="92" t="s">
        <v>1073</v>
      </c>
      <c r="B31" s="150">
        <v>18726</v>
      </c>
    </row>
    <row r="32" spans="1:2" ht="21.75" customHeight="1">
      <c r="A32" s="92" t="s">
        <v>1074</v>
      </c>
      <c r="B32" s="150">
        <v>44387</v>
      </c>
    </row>
    <row r="33" spans="1:2" ht="21.75" customHeight="1">
      <c r="A33" s="92" t="s">
        <v>1075</v>
      </c>
      <c r="B33" s="150">
        <v>844</v>
      </c>
    </row>
    <row r="34" spans="1:2" ht="21.75" customHeight="1">
      <c r="A34" s="92" t="s">
        <v>1076</v>
      </c>
      <c r="B34" s="150">
        <v>1950</v>
      </c>
    </row>
    <row r="35" spans="1:2" ht="21.75" customHeight="1">
      <c r="A35" s="92" t="s">
        <v>1097</v>
      </c>
      <c r="B35" s="150">
        <v>2072</v>
      </c>
    </row>
    <row r="36" spans="1:2" ht="21.75" customHeight="1">
      <c r="A36" s="91" t="s">
        <v>1077</v>
      </c>
      <c r="B36" s="150">
        <v>62617</v>
      </c>
    </row>
    <row r="37" spans="1:2" ht="21.75" customHeight="1">
      <c r="A37" s="93" t="s">
        <v>1099</v>
      </c>
      <c r="B37" s="150">
        <v>62908.890000000014</v>
      </c>
    </row>
    <row r="38" spans="1:2" ht="21.75" customHeight="1">
      <c r="A38" s="93" t="s">
        <v>1098</v>
      </c>
      <c r="B38" s="150">
        <v>32920</v>
      </c>
    </row>
    <row r="39" spans="1:2" ht="21.75" customHeight="1">
      <c r="A39" s="93" t="s">
        <v>1212</v>
      </c>
      <c r="B39" s="150">
        <v>11134</v>
      </c>
    </row>
    <row r="40" spans="1:2" ht="21.75" customHeight="1">
      <c r="A40" s="93" t="s">
        <v>1215</v>
      </c>
      <c r="B40" s="150">
        <v>1987</v>
      </c>
    </row>
    <row r="41" spans="1:2" ht="21.75" customHeight="1">
      <c r="A41" s="93" t="s">
        <v>1217</v>
      </c>
      <c r="B41" s="150">
        <v>1375</v>
      </c>
    </row>
    <row r="42" spans="1:2" ht="21.75" customHeight="1">
      <c r="A42" s="151" t="s">
        <v>970</v>
      </c>
      <c r="B42" s="150">
        <f>SUM(B43:B52)</f>
        <v>54320.66</v>
      </c>
    </row>
    <row r="43" spans="1:2" ht="21.75" customHeight="1">
      <c r="A43" s="153" t="s">
        <v>1103</v>
      </c>
      <c r="B43" s="150">
        <v>15665</v>
      </c>
    </row>
    <row r="44" spans="1:2" ht="21.75" customHeight="1">
      <c r="A44" s="151" t="s">
        <v>1104</v>
      </c>
      <c r="B44" s="150">
        <v>13270</v>
      </c>
    </row>
    <row r="45" spans="1:2" ht="21.75" customHeight="1">
      <c r="A45" s="156" t="s">
        <v>1102</v>
      </c>
      <c r="B45" s="150">
        <v>207</v>
      </c>
    </row>
    <row r="46" spans="1:2" ht="21.75" customHeight="1">
      <c r="A46" s="157" t="s">
        <v>1108</v>
      </c>
      <c r="B46" s="150">
        <v>400</v>
      </c>
    </row>
    <row r="47" spans="1:2" ht="21.75" customHeight="1">
      <c r="A47" s="89" t="s">
        <v>1105</v>
      </c>
      <c r="B47" s="150">
        <v>16.16</v>
      </c>
    </row>
    <row r="48" spans="1:2" ht="21.75" customHeight="1">
      <c r="A48" s="155" t="s">
        <v>1106</v>
      </c>
      <c r="B48" s="150">
        <v>199.5</v>
      </c>
    </row>
    <row r="49" spans="1:2" ht="21.75" customHeight="1">
      <c r="A49" s="92" t="s">
        <v>1107</v>
      </c>
      <c r="B49" s="150">
        <v>20512</v>
      </c>
    </row>
    <row r="50" spans="1:2" ht="21.75" customHeight="1">
      <c r="A50" s="93" t="s">
        <v>1213</v>
      </c>
      <c r="B50" s="150">
        <v>4020</v>
      </c>
    </row>
    <row r="51" spans="1:2" ht="21.75" customHeight="1">
      <c r="A51" s="93" t="s">
        <v>1214</v>
      </c>
      <c r="B51" s="150">
        <v>22</v>
      </c>
    </row>
    <row r="52" spans="1:2" ht="21.75" customHeight="1">
      <c r="A52" s="93" t="s">
        <v>1216</v>
      </c>
      <c r="B52" s="150">
        <v>9</v>
      </c>
    </row>
    <row r="53" spans="1:2" ht="21.75" customHeight="1">
      <c r="A53" s="92" t="s">
        <v>971</v>
      </c>
      <c r="B53" s="232">
        <f>SUM(B54:B57)</f>
        <v>10002</v>
      </c>
    </row>
    <row r="54" spans="1:2" ht="21.75" customHeight="1">
      <c r="A54" s="92" t="s">
        <v>1109</v>
      </c>
      <c r="B54" s="232">
        <v>473</v>
      </c>
    </row>
    <row r="55" spans="1:2" ht="21.75" customHeight="1">
      <c r="A55" s="92" t="s">
        <v>1110</v>
      </c>
      <c r="B55" s="232">
        <v>380</v>
      </c>
    </row>
    <row r="56" spans="1:2" ht="21.75" customHeight="1">
      <c r="A56" s="92" t="s">
        <v>1111</v>
      </c>
      <c r="B56" s="232">
        <v>4561</v>
      </c>
    </row>
    <row r="57" spans="1:2" ht="21.75" customHeight="1">
      <c r="A57" s="92" t="s">
        <v>1112</v>
      </c>
      <c r="B57" s="232">
        <v>4588</v>
      </c>
    </row>
    <row r="58" spans="1:2" ht="21.75" customHeight="1">
      <c r="A58" s="223" t="s">
        <v>44</v>
      </c>
      <c r="B58" s="232">
        <f>SUM(B59,B60,B63)</f>
        <v>9471.1</v>
      </c>
    </row>
    <row r="59" spans="1:2" ht="21.75" customHeight="1">
      <c r="A59" s="151" t="s">
        <v>969</v>
      </c>
      <c r="B59" s="232"/>
    </row>
    <row r="60" spans="1:2" ht="21.75" customHeight="1">
      <c r="A60" s="151" t="s">
        <v>970</v>
      </c>
      <c r="B60" s="232">
        <f>SUM(B61:B62)</f>
        <v>72</v>
      </c>
    </row>
    <row r="61" spans="1:2" ht="21.75" customHeight="1">
      <c r="A61" s="151" t="s">
        <v>1219</v>
      </c>
      <c r="B61" s="232">
        <v>22</v>
      </c>
    </row>
    <row r="62" spans="1:2" ht="21.75" customHeight="1">
      <c r="A62" s="151" t="s">
        <v>1218</v>
      </c>
      <c r="B62" s="232">
        <v>50</v>
      </c>
    </row>
    <row r="63" spans="1:2" ht="21.75" customHeight="1">
      <c r="A63" s="151" t="s">
        <v>971</v>
      </c>
      <c r="B63" s="232">
        <f>SUM(B64:B71)</f>
        <v>9399.1</v>
      </c>
    </row>
    <row r="64" spans="1:2" ht="21.75" customHeight="1">
      <c r="A64" s="94" t="s">
        <v>1062</v>
      </c>
      <c r="B64" s="232">
        <v>2956</v>
      </c>
    </row>
    <row r="65" spans="1:2" ht="21.75" customHeight="1">
      <c r="A65" s="95" t="s">
        <v>1063</v>
      </c>
      <c r="B65" s="232">
        <v>3928</v>
      </c>
    </row>
    <row r="66" spans="1:2" ht="21.75" customHeight="1">
      <c r="A66" s="95" t="s">
        <v>1064</v>
      </c>
      <c r="B66" s="232">
        <v>524</v>
      </c>
    </row>
    <row r="67" spans="1:2" ht="21.75" customHeight="1">
      <c r="A67" s="95" t="s">
        <v>1065</v>
      </c>
      <c r="B67" s="232">
        <v>1627</v>
      </c>
    </row>
    <row r="68" spans="1:2" ht="21.75" customHeight="1">
      <c r="A68" s="95" t="s">
        <v>1066</v>
      </c>
      <c r="B68" s="232">
        <v>72.099999999999994</v>
      </c>
    </row>
    <row r="69" spans="1:2" ht="21.75" customHeight="1">
      <c r="A69" s="95" t="s">
        <v>1067</v>
      </c>
      <c r="B69" s="232">
        <v>42</v>
      </c>
    </row>
    <row r="70" spans="1:2" ht="21.75" customHeight="1">
      <c r="A70" s="95" t="s">
        <v>1068</v>
      </c>
      <c r="B70" s="232">
        <v>70</v>
      </c>
    </row>
    <row r="71" spans="1:2" ht="21.75" customHeight="1">
      <c r="A71" s="95" t="s">
        <v>1069</v>
      </c>
      <c r="B71" s="232">
        <v>180</v>
      </c>
    </row>
  </sheetData>
  <mergeCells count="1">
    <mergeCell ref="A1:B1"/>
  </mergeCells>
  <phoneticPr fontId="6" type="noConversion"/>
  <pageMargins left="1.1023622047244095" right="1.0629921259842521" top="1.3779527559055118" bottom="1.1811023622047245" header="0.51181102362204722" footer="0.78740157480314965"/>
  <pageSetup paperSize="9" pageOrder="overThenDown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showZeros="0" view="pageBreakPreview" zoomScaleSheetLayoutView="100" workbookViewId="0">
      <selection activeCell="A19" sqref="A19"/>
    </sheetView>
  </sheetViews>
  <sheetFormatPr defaultColWidth="10" defaultRowHeight="13.5"/>
  <cols>
    <col min="1" max="1" width="31" customWidth="1"/>
    <col min="2" max="3" width="24.125" customWidth="1"/>
    <col min="4" max="4" width="9.75" customWidth="1"/>
  </cols>
  <sheetData>
    <row r="1" spans="1:4" ht="38.25" customHeight="1">
      <c r="A1" s="284" t="s">
        <v>1235</v>
      </c>
      <c r="B1" s="284"/>
      <c r="C1" s="284"/>
      <c r="D1" s="44"/>
    </row>
    <row r="2" spans="1:4" ht="21.75" customHeight="1">
      <c r="A2" s="47" t="s">
        <v>1309</v>
      </c>
      <c r="B2" s="43"/>
      <c r="C2" s="50" t="s">
        <v>0</v>
      </c>
    </row>
    <row r="3" spans="1:4" ht="33.75" customHeight="1">
      <c r="A3" s="296" t="s">
        <v>944</v>
      </c>
      <c r="B3" s="294" t="s">
        <v>941</v>
      </c>
      <c r="C3" s="295"/>
    </row>
    <row r="4" spans="1:4" ht="33.75" customHeight="1">
      <c r="A4" s="297"/>
      <c r="B4" s="42" t="s">
        <v>942</v>
      </c>
      <c r="C4" s="42" t="s">
        <v>943</v>
      </c>
    </row>
    <row r="5" spans="1:4" ht="33.75" customHeight="1">
      <c r="A5" s="42" t="s">
        <v>945</v>
      </c>
      <c r="B5" s="96">
        <f>SUM(B6:B17)</f>
        <v>2377916</v>
      </c>
      <c r="C5" s="96">
        <f>SUM(C6:C17)</f>
        <v>9471</v>
      </c>
    </row>
    <row r="6" spans="1:4" ht="30" customHeight="1">
      <c r="A6" s="4" t="s">
        <v>1273</v>
      </c>
      <c r="B6" s="96">
        <v>149726</v>
      </c>
      <c r="C6" s="96">
        <v>678</v>
      </c>
    </row>
    <row r="7" spans="1:4" ht="34.15" customHeight="1">
      <c r="A7" s="4" t="s">
        <v>1274</v>
      </c>
      <c r="B7" s="96">
        <v>220100</v>
      </c>
      <c r="C7" s="96">
        <v>956</v>
      </c>
    </row>
    <row r="8" spans="1:4" ht="34.15" customHeight="1">
      <c r="A8" s="4" t="s">
        <v>1275</v>
      </c>
      <c r="B8" s="96">
        <v>142998</v>
      </c>
      <c r="C8" s="96">
        <v>2795</v>
      </c>
    </row>
    <row r="9" spans="1:4" ht="34.15" customHeight="1">
      <c r="A9" s="4" t="s">
        <v>1276</v>
      </c>
      <c r="B9" s="96">
        <v>182829</v>
      </c>
      <c r="C9" s="96">
        <v>511</v>
      </c>
    </row>
    <row r="10" spans="1:4" ht="34.15" customHeight="1">
      <c r="A10" s="4" t="s">
        <v>1277</v>
      </c>
      <c r="B10" s="96">
        <v>211154</v>
      </c>
      <c r="C10" s="96">
        <v>544</v>
      </c>
    </row>
    <row r="11" spans="1:4" ht="34.15" customHeight="1">
      <c r="A11" s="4" t="s">
        <v>1278</v>
      </c>
      <c r="B11" s="96">
        <v>149814</v>
      </c>
      <c r="C11" s="96">
        <v>377</v>
      </c>
    </row>
    <row r="12" spans="1:4" ht="34.15" customHeight="1">
      <c r="A12" s="4" t="s">
        <v>1279</v>
      </c>
      <c r="B12" s="96">
        <v>168113</v>
      </c>
      <c r="C12" s="96">
        <v>392</v>
      </c>
    </row>
    <row r="13" spans="1:4" ht="34.15" customHeight="1">
      <c r="A13" s="4" t="s">
        <v>1280</v>
      </c>
      <c r="B13" s="96">
        <v>207414</v>
      </c>
      <c r="C13" s="96">
        <v>557</v>
      </c>
    </row>
    <row r="14" spans="1:4" ht="34.15" customHeight="1">
      <c r="A14" s="4" t="s">
        <v>1281</v>
      </c>
      <c r="B14" s="96">
        <v>242101</v>
      </c>
      <c r="C14" s="96">
        <v>791</v>
      </c>
    </row>
    <row r="15" spans="1:4" ht="34.15" customHeight="1">
      <c r="A15" s="4" t="s">
        <v>1282</v>
      </c>
      <c r="B15" s="96">
        <v>183171</v>
      </c>
      <c r="C15" s="96">
        <v>449</v>
      </c>
    </row>
    <row r="16" spans="1:4" ht="34.15" customHeight="1">
      <c r="A16" s="4" t="s">
        <v>1283</v>
      </c>
      <c r="B16" s="96">
        <v>284278</v>
      </c>
      <c r="C16" s="96">
        <v>751</v>
      </c>
    </row>
    <row r="17" spans="1:3" ht="34.15" customHeight="1">
      <c r="A17" s="4" t="s">
        <v>1284</v>
      </c>
      <c r="B17" s="96">
        <v>236218</v>
      </c>
      <c r="C17" s="96">
        <v>670</v>
      </c>
    </row>
  </sheetData>
  <mergeCells count="3">
    <mergeCell ref="A1:C1"/>
    <mergeCell ref="B3:C3"/>
    <mergeCell ref="A3:A4"/>
  </mergeCells>
  <phoneticPr fontId="6" type="noConversion"/>
  <pageMargins left="1.1023622047244095" right="1.0629921259842521" top="1.3779527559055118" bottom="1.1811023622047245" header="0.51181102362204722" footer="0.78740157480314965"/>
  <pageSetup paperSize="9" pageOrder="overThenDown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showZeros="0" view="pageBreakPreview" zoomScaleSheetLayoutView="100" workbookViewId="0">
      <selection activeCell="A19" sqref="A19"/>
    </sheetView>
  </sheetViews>
  <sheetFormatPr defaultColWidth="55.75" defaultRowHeight="13.5"/>
  <cols>
    <col min="1" max="1" width="37.5" style="28" customWidth="1"/>
    <col min="2" max="3" width="20.875" style="28" customWidth="1"/>
    <col min="4" max="16384" width="55.75" style="20"/>
  </cols>
  <sheetData>
    <row r="1" spans="1:4" ht="30.75" customHeight="1">
      <c r="A1" s="298" t="s">
        <v>947</v>
      </c>
      <c r="B1" s="298"/>
      <c r="C1" s="298"/>
      <c r="D1" s="45"/>
    </row>
    <row r="2" spans="1:4" ht="25.5" customHeight="1">
      <c r="A2" s="21" t="s">
        <v>1310</v>
      </c>
      <c r="B2" s="22"/>
      <c r="C2" s="23" t="s">
        <v>78</v>
      </c>
    </row>
    <row r="3" spans="1:4" ht="36" customHeight="1">
      <c r="A3" s="24" t="s">
        <v>133</v>
      </c>
      <c r="B3" s="25" t="s">
        <v>134</v>
      </c>
      <c r="C3" s="25" t="s">
        <v>135</v>
      </c>
    </row>
    <row r="4" spans="1:4" ht="34.15" customHeight="1">
      <c r="A4" s="12" t="s">
        <v>136</v>
      </c>
      <c r="B4" s="12">
        <v>6042915</v>
      </c>
      <c r="C4" s="12">
        <v>1277067</v>
      </c>
    </row>
    <row r="5" spans="1:4" s="26" customFormat="1" ht="28.5" customHeight="1">
      <c r="A5" s="13" t="s">
        <v>137</v>
      </c>
      <c r="B5" s="81">
        <v>2076</v>
      </c>
      <c r="C5" s="81">
        <v>408</v>
      </c>
    </row>
    <row r="6" spans="1:4" s="26" customFormat="1" ht="28.5" customHeight="1">
      <c r="A6" s="13" t="s">
        <v>138</v>
      </c>
      <c r="B6" s="81">
        <v>2076</v>
      </c>
      <c r="C6" s="81">
        <v>408</v>
      </c>
    </row>
    <row r="7" spans="1:4" s="26" customFormat="1" ht="28.5" customHeight="1">
      <c r="A7" s="13" t="s">
        <v>139</v>
      </c>
      <c r="B7" s="81"/>
      <c r="C7" s="81"/>
    </row>
    <row r="8" spans="1:4" s="26" customFormat="1" ht="28.5" customHeight="1">
      <c r="A8" s="13" t="s">
        <v>940</v>
      </c>
      <c r="B8" s="81">
        <v>916760</v>
      </c>
      <c r="C8" s="81">
        <v>185051</v>
      </c>
    </row>
    <row r="9" spans="1:4" ht="28.5" customHeight="1">
      <c r="A9" s="13" t="s">
        <v>140</v>
      </c>
      <c r="B9" s="81">
        <f>SUM(B10:B12)</f>
        <v>523591</v>
      </c>
      <c r="C9" s="81">
        <f>SUM(C10:C12)</f>
        <v>74821</v>
      </c>
    </row>
    <row r="10" spans="1:4" ht="28.5" customHeight="1">
      <c r="A10" s="27" t="s">
        <v>141</v>
      </c>
      <c r="B10" s="81">
        <v>301400</v>
      </c>
      <c r="C10" s="81">
        <v>52500</v>
      </c>
    </row>
    <row r="11" spans="1:4" ht="28.5" customHeight="1">
      <c r="A11" s="27" t="s">
        <v>142</v>
      </c>
      <c r="B11" s="81"/>
      <c r="C11" s="81"/>
    </row>
    <row r="12" spans="1:4" ht="28.5" customHeight="1">
      <c r="A12" s="27" t="s">
        <v>143</v>
      </c>
      <c r="B12" s="81">
        <v>222191</v>
      </c>
      <c r="C12" s="81">
        <v>22321</v>
      </c>
    </row>
    <row r="13" spans="1:4" ht="28.5" customHeight="1">
      <c r="A13" s="13" t="s">
        <v>144</v>
      </c>
      <c r="B13" s="81">
        <f>SUM(B14:B16)</f>
        <v>393169</v>
      </c>
      <c r="C13" s="81">
        <f>SUM(C14:C16)</f>
        <v>110230</v>
      </c>
    </row>
    <row r="14" spans="1:4" ht="28.5" customHeight="1">
      <c r="A14" s="27" t="s">
        <v>141</v>
      </c>
      <c r="B14" s="81">
        <v>215000</v>
      </c>
      <c r="C14" s="81">
        <v>82800</v>
      </c>
    </row>
    <row r="15" spans="1:4" ht="28.5" customHeight="1">
      <c r="A15" s="27" t="s">
        <v>142</v>
      </c>
      <c r="B15" s="81"/>
      <c r="C15" s="81"/>
    </row>
    <row r="16" spans="1:4" ht="28.5" customHeight="1">
      <c r="A16" s="27" t="s">
        <v>143</v>
      </c>
      <c r="B16" s="81">
        <v>178169</v>
      </c>
      <c r="C16" s="81">
        <v>27430</v>
      </c>
    </row>
    <row r="17" spans="1:3">
      <c r="A17" s="20"/>
      <c r="B17" s="20"/>
      <c r="C17" s="20"/>
    </row>
  </sheetData>
  <mergeCells count="1">
    <mergeCell ref="A1:C1"/>
  </mergeCells>
  <phoneticPr fontId="6" type="noConversion"/>
  <pageMargins left="1.1023622047244095" right="1.0629921259842521" top="1.3779527559055118" bottom="1.1811023622047245" header="0.51181102362204722" footer="0.78740157480314965"/>
  <pageSetup paperSize="9" pageOrder="overThenDown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9"/>
  <sheetViews>
    <sheetView showZeros="0" zoomScaleSheetLayoutView="115" workbookViewId="0">
      <selection activeCell="A19" sqref="A19"/>
    </sheetView>
  </sheetViews>
  <sheetFormatPr defaultColWidth="10" defaultRowHeight="13.5" customHeight="1"/>
  <cols>
    <col min="1" max="1" width="9.125" style="192" customWidth="1"/>
    <col min="2" max="2" width="38.625" style="268" customWidth="1"/>
    <col min="3" max="3" width="16.875" style="192" customWidth="1"/>
    <col min="4" max="4" width="14.75" style="193" customWidth="1"/>
    <col min="5" max="5" width="20.5" style="190" customWidth="1"/>
    <col min="6" max="6" width="28.25" style="190" customWidth="1"/>
    <col min="7" max="7" width="9.75" style="190" customWidth="1"/>
    <col min="8" max="16384" width="10" style="190"/>
  </cols>
  <sheetData>
    <row r="1" spans="1:4" ht="31.5" customHeight="1">
      <c r="A1" s="284" t="s">
        <v>1223</v>
      </c>
      <c r="B1" s="284"/>
      <c r="C1" s="284"/>
      <c r="D1" s="284"/>
    </row>
    <row r="2" spans="1:4" ht="20.25" customHeight="1">
      <c r="A2" s="48" t="s">
        <v>951</v>
      </c>
      <c r="B2" s="263"/>
      <c r="C2" s="17"/>
      <c r="D2" s="51" t="s">
        <v>0</v>
      </c>
    </row>
    <row r="3" spans="1:4" ht="18.2" customHeight="1">
      <c r="A3" s="140" t="s">
        <v>965</v>
      </c>
      <c r="B3" s="264" t="s">
        <v>966</v>
      </c>
      <c r="C3" s="54" t="s">
        <v>1316</v>
      </c>
      <c r="D3" s="140" t="s">
        <v>938</v>
      </c>
    </row>
    <row r="4" spans="1:4" ht="18.2" customHeight="1">
      <c r="A4" s="141"/>
      <c r="B4" s="205" t="s">
        <v>1251</v>
      </c>
      <c r="C4" s="189">
        <f>C5+C174+C175+C186+C246+C284+C319+C368+C482+C545+C595+C617+C706+C734+C761+C775+C788+C789+C813+C829+C843+C881+C885+C889</f>
        <v>5237868</v>
      </c>
      <c r="D4" s="189">
        <f>D5+D174+D175+D186+D246+D284+D319+D368+D482+D545+D595+D617+D706+D734+D761+D775+D788+D789+D813+D829+D843+D880+D881+D885+D889</f>
        <v>4840500</v>
      </c>
    </row>
    <row r="5" spans="1:4" ht="18.2" customHeight="1">
      <c r="A5" s="141">
        <v>201</v>
      </c>
      <c r="B5" s="206" t="s">
        <v>145</v>
      </c>
      <c r="C5" s="142">
        <f>C6+C16+C25+C34+C42+C52+C61+C66+C72+C75+C84+C91+C92+C98+C99+C104+C110+C117+C123+C130+C137+C145+C149+C154+C159+C172</f>
        <v>510350</v>
      </c>
      <c r="D5" s="142">
        <f>D6+D16+D25+D34+D42+D52+D61+D66+D72+D75+D84+D91+D92+D98+D99+D104+D110+D117+D123+D130+D137+D145+D149+D154+D159+D172</f>
        <v>562845</v>
      </c>
    </row>
    <row r="6" spans="1:4" ht="18.2" customHeight="1">
      <c r="A6" s="141">
        <v>20101</v>
      </c>
      <c r="B6" s="206" t="s">
        <v>146</v>
      </c>
      <c r="C6" s="142">
        <f>SUM(C7:C15)</f>
        <v>13907</v>
      </c>
      <c r="D6" s="142">
        <f>SUM(D7:D15)</f>
        <v>13556</v>
      </c>
    </row>
    <row r="7" spans="1:4" ht="18.2" customHeight="1">
      <c r="A7" s="141">
        <v>2010101</v>
      </c>
      <c r="B7" s="206" t="s">
        <v>147</v>
      </c>
      <c r="C7" s="142">
        <v>10038</v>
      </c>
      <c r="D7" s="142">
        <v>8299</v>
      </c>
    </row>
    <row r="8" spans="1:4" ht="18.2" customHeight="1">
      <c r="A8" s="141">
        <v>2010102</v>
      </c>
      <c r="B8" s="206" t="s">
        <v>148</v>
      </c>
      <c r="C8" s="142">
        <v>1131</v>
      </c>
      <c r="D8" s="142">
        <v>553</v>
      </c>
    </row>
    <row r="9" spans="1:4" ht="18.2" customHeight="1">
      <c r="A9" s="141">
        <v>2010103</v>
      </c>
      <c r="B9" s="206" t="s">
        <v>149</v>
      </c>
      <c r="C9" s="142">
        <v>199</v>
      </c>
      <c r="D9" s="142">
        <v>30</v>
      </c>
    </row>
    <row r="10" spans="1:4" ht="18.2" customHeight="1">
      <c r="A10" s="141">
        <v>2010104</v>
      </c>
      <c r="B10" s="206" t="s">
        <v>150</v>
      </c>
      <c r="C10" s="142">
        <v>967</v>
      </c>
      <c r="D10" s="142">
        <v>840</v>
      </c>
    </row>
    <row r="11" spans="1:4" ht="18.2" customHeight="1">
      <c r="A11" s="141">
        <v>2010106</v>
      </c>
      <c r="B11" s="206" t="s">
        <v>151</v>
      </c>
      <c r="C11" s="142">
        <v>85</v>
      </c>
      <c r="D11" s="142">
        <v>124</v>
      </c>
    </row>
    <row r="12" spans="1:4" ht="18.2" customHeight="1">
      <c r="A12" s="141">
        <v>2010107</v>
      </c>
      <c r="B12" s="206" t="s">
        <v>152</v>
      </c>
      <c r="C12" s="142">
        <v>67</v>
      </c>
      <c r="D12" s="142">
        <v>318</v>
      </c>
    </row>
    <row r="13" spans="1:4" ht="18.2" customHeight="1">
      <c r="A13" s="141">
        <v>2010108</v>
      </c>
      <c r="B13" s="206" t="s">
        <v>153</v>
      </c>
      <c r="C13" s="142">
        <v>476</v>
      </c>
      <c r="D13" s="142">
        <v>1194</v>
      </c>
    </row>
    <row r="14" spans="1:4" ht="18.2" customHeight="1">
      <c r="A14" s="141">
        <v>2010150</v>
      </c>
      <c r="B14" s="206" t="s">
        <v>154</v>
      </c>
      <c r="C14" s="142">
        <v>483</v>
      </c>
      <c r="D14" s="142">
        <v>290</v>
      </c>
    </row>
    <row r="15" spans="1:4" ht="18.2" customHeight="1">
      <c r="A15" s="141">
        <v>2010199</v>
      </c>
      <c r="B15" s="206" t="s">
        <v>155</v>
      </c>
      <c r="C15" s="142">
        <v>461</v>
      </c>
      <c r="D15" s="142">
        <v>1908</v>
      </c>
    </row>
    <row r="16" spans="1:4" ht="18.2" customHeight="1">
      <c r="A16" s="141">
        <v>20102</v>
      </c>
      <c r="B16" s="206" t="s">
        <v>156</v>
      </c>
      <c r="C16" s="142">
        <f>SUM(C17:C24)</f>
        <v>7461</v>
      </c>
      <c r="D16" s="142">
        <f>SUM(D17:D24)</f>
        <v>8364</v>
      </c>
    </row>
    <row r="17" spans="1:4" ht="18.2" customHeight="1">
      <c r="A17" s="141">
        <v>2010201</v>
      </c>
      <c r="B17" s="206" t="s">
        <v>147</v>
      </c>
      <c r="C17" s="142">
        <v>5359</v>
      </c>
      <c r="D17" s="142">
        <v>6342</v>
      </c>
    </row>
    <row r="18" spans="1:4" ht="18.2" customHeight="1">
      <c r="A18" s="141">
        <v>2010202</v>
      </c>
      <c r="B18" s="206" t="s">
        <v>148</v>
      </c>
      <c r="C18" s="142">
        <v>392</v>
      </c>
      <c r="D18" s="142">
        <v>381</v>
      </c>
    </row>
    <row r="19" spans="1:4" ht="18.2" customHeight="1">
      <c r="A19" s="141">
        <v>2010203</v>
      </c>
      <c r="B19" s="206" t="s">
        <v>149</v>
      </c>
      <c r="C19" s="142">
        <v>10</v>
      </c>
      <c r="D19" s="142">
        <v>0</v>
      </c>
    </row>
    <row r="20" spans="1:4" ht="18.2" customHeight="1">
      <c r="A20" s="141">
        <v>2010204</v>
      </c>
      <c r="B20" s="206" t="s">
        <v>157</v>
      </c>
      <c r="C20" s="142">
        <v>659</v>
      </c>
      <c r="D20" s="142">
        <v>486</v>
      </c>
    </row>
    <row r="21" spans="1:4" ht="18.2" customHeight="1">
      <c r="A21" s="141">
        <v>2010205</v>
      </c>
      <c r="B21" s="206" t="s">
        <v>158</v>
      </c>
      <c r="C21" s="142">
        <v>244</v>
      </c>
      <c r="D21" s="142">
        <v>459</v>
      </c>
    </row>
    <row r="22" spans="1:4" ht="18.2" customHeight="1">
      <c r="A22" s="141">
        <v>2010206</v>
      </c>
      <c r="B22" s="206" t="s">
        <v>159</v>
      </c>
      <c r="C22" s="142">
        <v>107</v>
      </c>
      <c r="D22" s="142">
        <v>26</v>
      </c>
    </row>
    <row r="23" spans="1:4" ht="18.2" customHeight="1">
      <c r="A23" s="141">
        <v>2010250</v>
      </c>
      <c r="B23" s="206" t="s">
        <v>154</v>
      </c>
      <c r="C23" s="142">
        <v>389</v>
      </c>
      <c r="D23" s="142">
        <v>313</v>
      </c>
    </row>
    <row r="24" spans="1:4" ht="18.2" customHeight="1">
      <c r="A24" s="141">
        <v>2010299</v>
      </c>
      <c r="B24" s="206" t="s">
        <v>160</v>
      </c>
      <c r="C24" s="142">
        <v>301</v>
      </c>
      <c r="D24" s="142">
        <v>357</v>
      </c>
    </row>
    <row r="25" spans="1:4" ht="18.2" customHeight="1">
      <c r="A25" s="141">
        <v>20103</v>
      </c>
      <c r="B25" s="206" t="s">
        <v>161</v>
      </c>
      <c r="C25" s="142">
        <f>SUM(C26:C33)</f>
        <v>245734</v>
      </c>
      <c r="D25" s="142">
        <f>SUM(D26:D33)</f>
        <v>281415</v>
      </c>
    </row>
    <row r="26" spans="1:4" ht="18.2" customHeight="1">
      <c r="A26" s="141">
        <v>2010301</v>
      </c>
      <c r="B26" s="206" t="s">
        <v>147</v>
      </c>
      <c r="C26" s="142">
        <v>100279</v>
      </c>
      <c r="D26" s="142">
        <v>151792</v>
      </c>
    </row>
    <row r="27" spans="1:4" ht="18.2" customHeight="1">
      <c r="A27" s="141">
        <v>2010302</v>
      </c>
      <c r="B27" s="206" t="s">
        <v>148</v>
      </c>
      <c r="C27" s="142">
        <v>37993</v>
      </c>
      <c r="D27" s="142">
        <v>17989</v>
      </c>
    </row>
    <row r="28" spans="1:4" ht="18.2" customHeight="1">
      <c r="A28" s="141">
        <v>2010303</v>
      </c>
      <c r="B28" s="206" t="s">
        <v>149</v>
      </c>
      <c r="C28" s="142">
        <v>13507</v>
      </c>
      <c r="D28" s="142">
        <v>21760</v>
      </c>
    </row>
    <row r="29" spans="1:4" ht="18.2" customHeight="1">
      <c r="A29" s="141">
        <v>2010305</v>
      </c>
      <c r="B29" s="206" t="s">
        <v>162</v>
      </c>
      <c r="C29" s="142">
        <v>159</v>
      </c>
      <c r="D29" s="142">
        <v>14</v>
      </c>
    </row>
    <row r="30" spans="1:4" ht="18.2" customHeight="1">
      <c r="A30" s="141">
        <v>2010306</v>
      </c>
      <c r="B30" s="206" t="s">
        <v>163</v>
      </c>
      <c r="C30" s="142">
        <v>6163</v>
      </c>
      <c r="D30" s="142">
        <v>5647</v>
      </c>
    </row>
    <row r="31" spans="1:4" ht="18.2" customHeight="1">
      <c r="A31" s="141">
        <v>2010308</v>
      </c>
      <c r="B31" s="206" t="s">
        <v>164</v>
      </c>
      <c r="C31" s="142">
        <v>7652</v>
      </c>
      <c r="D31" s="142">
        <v>6220</v>
      </c>
    </row>
    <row r="32" spans="1:4" ht="18.2" customHeight="1">
      <c r="A32" s="141">
        <v>2010350</v>
      </c>
      <c r="B32" s="206" t="s">
        <v>154</v>
      </c>
      <c r="C32" s="142">
        <v>51476</v>
      </c>
      <c r="D32" s="142">
        <v>60614</v>
      </c>
    </row>
    <row r="33" spans="1:4" ht="18.2" customHeight="1">
      <c r="A33" s="141">
        <v>2010399</v>
      </c>
      <c r="B33" s="206" t="s">
        <v>165</v>
      </c>
      <c r="C33" s="142">
        <v>28505</v>
      </c>
      <c r="D33" s="142">
        <v>17379</v>
      </c>
    </row>
    <row r="34" spans="1:4" ht="18.2" customHeight="1">
      <c r="A34" s="141">
        <v>20104</v>
      </c>
      <c r="B34" s="206" t="s">
        <v>166</v>
      </c>
      <c r="C34" s="142">
        <f>SUM(C35:C41)</f>
        <v>14441</v>
      </c>
      <c r="D34" s="142">
        <f>SUM(D35:D41)</f>
        <v>15485</v>
      </c>
    </row>
    <row r="35" spans="1:4" ht="18.2" customHeight="1">
      <c r="A35" s="141">
        <v>2010401</v>
      </c>
      <c r="B35" s="206" t="s">
        <v>147</v>
      </c>
      <c r="C35" s="142">
        <v>5717</v>
      </c>
      <c r="D35" s="142">
        <v>8031</v>
      </c>
    </row>
    <row r="36" spans="1:4" ht="18.2" customHeight="1">
      <c r="A36" s="141">
        <v>2010402</v>
      </c>
      <c r="B36" s="206" t="s">
        <v>148</v>
      </c>
      <c r="C36" s="142">
        <v>2221</v>
      </c>
      <c r="D36" s="142">
        <v>3243</v>
      </c>
    </row>
    <row r="37" spans="1:4" ht="18.2" customHeight="1">
      <c r="A37" s="141">
        <v>2010404</v>
      </c>
      <c r="B37" s="206" t="s">
        <v>167</v>
      </c>
      <c r="C37" s="142">
        <v>0</v>
      </c>
      <c r="D37" s="142">
        <v>21</v>
      </c>
    </row>
    <row r="38" spans="1:4" ht="18.2" customHeight="1">
      <c r="A38" s="141">
        <v>2010406</v>
      </c>
      <c r="B38" s="206" t="s">
        <v>168</v>
      </c>
      <c r="C38" s="142">
        <v>293</v>
      </c>
      <c r="D38" s="142">
        <v>45</v>
      </c>
    </row>
    <row r="39" spans="1:4" ht="18.2" customHeight="1">
      <c r="A39" s="141">
        <v>2010408</v>
      </c>
      <c r="B39" s="206" t="s">
        <v>169</v>
      </c>
      <c r="C39" s="142">
        <v>14</v>
      </c>
      <c r="D39" s="142">
        <v>126</v>
      </c>
    </row>
    <row r="40" spans="1:4" ht="18.2" customHeight="1">
      <c r="A40" s="141">
        <v>2010450</v>
      </c>
      <c r="B40" s="206" t="s">
        <v>154</v>
      </c>
      <c r="C40" s="142">
        <v>1763</v>
      </c>
      <c r="D40" s="142">
        <v>1712</v>
      </c>
    </row>
    <row r="41" spans="1:4" ht="18.2" customHeight="1">
      <c r="A41" s="141">
        <v>2010499</v>
      </c>
      <c r="B41" s="206" t="s">
        <v>170</v>
      </c>
      <c r="C41" s="142">
        <v>4433</v>
      </c>
      <c r="D41" s="142">
        <v>2307</v>
      </c>
    </row>
    <row r="42" spans="1:4" ht="18.2" customHeight="1">
      <c r="A42" s="141">
        <v>20105</v>
      </c>
      <c r="B42" s="206" t="s">
        <v>171</v>
      </c>
      <c r="C42" s="142">
        <f>SUM(C43:C51)</f>
        <v>4541</v>
      </c>
      <c r="D42" s="142">
        <f>SUM(D43:D51)</f>
        <v>7543</v>
      </c>
    </row>
    <row r="43" spans="1:4" ht="18.2" customHeight="1">
      <c r="A43" s="141">
        <v>2010501</v>
      </c>
      <c r="B43" s="206" t="s">
        <v>147</v>
      </c>
      <c r="C43" s="142">
        <v>2934</v>
      </c>
      <c r="D43" s="142">
        <v>4160</v>
      </c>
    </row>
    <row r="44" spans="1:4" ht="18.2" customHeight="1">
      <c r="A44" s="141">
        <v>2010502</v>
      </c>
      <c r="B44" s="206" t="s">
        <v>148</v>
      </c>
      <c r="C44" s="142">
        <v>63</v>
      </c>
      <c r="D44" s="142">
        <v>82</v>
      </c>
    </row>
    <row r="45" spans="1:4" ht="18.2" customHeight="1">
      <c r="A45" s="141">
        <v>2010504</v>
      </c>
      <c r="B45" s="206" t="s">
        <v>172</v>
      </c>
      <c r="C45" s="142">
        <v>0</v>
      </c>
      <c r="D45" s="142">
        <v>1</v>
      </c>
    </row>
    <row r="46" spans="1:4" ht="18.2" customHeight="1">
      <c r="A46" s="141">
        <v>2010505</v>
      </c>
      <c r="B46" s="206" t="s">
        <v>173</v>
      </c>
      <c r="C46" s="142">
        <v>690</v>
      </c>
      <c r="D46" s="142">
        <v>883</v>
      </c>
    </row>
    <row r="47" spans="1:4" ht="18.2" customHeight="1">
      <c r="A47" s="141">
        <v>2010506</v>
      </c>
      <c r="B47" s="206" t="s">
        <v>174</v>
      </c>
      <c r="C47" s="142">
        <v>3</v>
      </c>
      <c r="D47" s="142">
        <v>19</v>
      </c>
    </row>
    <row r="48" spans="1:4" ht="18.2" customHeight="1">
      <c r="A48" s="141">
        <v>2010507</v>
      </c>
      <c r="B48" s="206" t="s">
        <v>175</v>
      </c>
      <c r="C48" s="142">
        <v>186</v>
      </c>
      <c r="D48" s="142">
        <v>1305</v>
      </c>
    </row>
    <row r="49" spans="1:4" ht="18.2" customHeight="1">
      <c r="A49" s="141">
        <v>2010508</v>
      </c>
      <c r="B49" s="206" t="s">
        <v>176</v>
      </c>
      <c r="C49" s="142">
        <v>231</v>
      </c>
      <c r="D49" s="142">
        <v>452</v>
      </c>
    </row>
    <row r="50" spans="1:4" ht="18.2" customHeight="1">
      <c r="A50" s="141">
        <v>2010550</v>
      </c>
      <c r="B50" s="206" t="s">
        <v>154</v>
      </c>
      <c r="C50" s="142">
        <v>420</v>
      </c>
      <c r="D50" s="142">
        <v>641</v>
      </c>
    </row>
    <row r="51" spans="1:4" ht="18.2" customHeight="1">
      <c r="A51" s="141">
        <v>2010599</v>
      </c>
      <c r="B51" s="206" t="s">
        <v>177</v>
      </c>
      <c r="C51" s="142">
        <v>14</v>
      </c>
      <c r="D51" s="142">
        <v>0</v>
      </c>
    </row>
    <row r="52" spans="1:4" ht="18.2" customHeight="1">
      <c r="A52" s="141">
        <v>20106</v>
      </c>
      <c r="B52" s="206" t="s">
        <v>178</v>
      </c>
      <c r="C52" s="142">
        <f>SUM(C53:C60)</f>
        <v>19427</v>
      </c>
      <c r="D52" s="142">
        <f>SUM(D53:D60)</f>
        <v>30238</v>
      </c>
    </row>
    <row r="53" spans="1:4" ht="18.2" customHeight="1">
      <c r="A53" s="141">
        <v>2010601</v>
      </c>
      <c r="B53" s="206" t="s">
        <v>147</v>
      </c>
      <c r="C53" s="142">
        <v>8415</v>
      </c>
      <c r="D53" s="142">
        <v>12718</v>
      </c>
    </row>
    <row r="54" spans="1:4" ht="18.2" customHeight="1">
      <c r="A54" s="141">
        <v>2010602</v>
      </c>
      <c r="B54" s="206" t="s">
        <v>148</v>
      </c>
      <c r="C54" s="142">
        <v>2360</v>
      </c>
      <c r="D54" s="142">
        <v>4196</v>
      </c>
    </row>
    <row r="55" spans="1:4" ht="18.2" customHeight="1">
      <c r="A55" s="141">
        <v>2010604</v>
      </c>
      <c r="B55" s="206" t="s">
        <v>179</v>
      </c>
      <c r="C55" s="142">
        <v>83</v>
      </c>
      <c r="D55" s="142">
        <v>183</v>
      </c>
    </row>
    <row r="56" spans="1:4" ht="18.2" customHeight="1">
      <c r="A56" s="141">
        <v>2010605</v>
      </c>
      <c r="B56" s="206" t="s">
        <v>180</v>
      </c>
      <c r="C56" s="142">
        <v>105</v>
      </c>
      <c r="D56" s="142">
        <v>262</v>
      </c>
    </row>
    <row r="57" spans="1:4" ht="18.2" customHeight="1">
      <c r="A57" s="141">
        <v>2010607</v>
      </c>
      <c r="B57" s="206" t="s">
        <v>181</v>
      </c>
      <c r="C57" s="142">
        <v>311</v>
      </c>
      <c r="D57" s="142">
        <v>803</v>
      </c>
    </row>
    <row r="58" spans="1:4" ht="18.2" customHeight="1">
      <c r="A58" s="141">
        <v>2010608</v>
      </c>
      <c r="B58" s="206" t="s">
        <v>182</v>
      </c>
      <c r="C58" s="142">
        <v>3600</v>
      </c>
      <c r="D58" s="142">
        <v>7311</v>
      </c>
    </row>
    <row r="59" spans="1:4" ht="18.2" customHeight="1">
      <c r="A59" s="141">
        <v>2010650</v>
      </c>
      <c r="B59" s="206" t="s">
        <v>154</v>
      </c>
      <c r="C59" s="142">
        <v>3675</v>
      </c>
      <c r="D59" s="142">
        <v>3301</v>
      </c>
    </row>
    <row r="60" spans="1:4" ht="18.2" customHeight="1">
      <c r="A60" s="141">
        <v>2010699</v>
      </c>
      <c r="B60" s="206" t="s">
        <v>183</v>
      </c>
      <c r="C60" s="142">
        <v>878</v>
      </c>
      <c r="D60" s="142">
        <v>1464</v>
      </c>
    </row>
    <row r="61" spans="1:4" ht="18.2" customHeight="1">
      <c r="A61" s="141">
        <v>20107</v>
      </c>
      <c r="B61" s="206" t="s">
        <v>184</v>
      </c>
      <c r="C61" s="142">
        <f>SUM(C62:C65)</f>
        <v>21634</v>
      </c>
      <c r="D61" s="142">
        <f>SUM(D62:D65)</f>
        <v>24648</v>
      </c>
    </row>
    <row r="62" spans="1:4" ht="18.2" customHeight="1">
      <c r="A62" s="141">
        <v>2010701</v>
      </c>
      <c r="B62" s="206" t="s">
        <v>147</v>
      </c>
      <c r="C62" s="142">
        <v>14370</v>
      </c>
      <c r="D62" s="142">
        <v>12060</v>
      </c>
    </row>
    <row r="63" spans="1:4" ht="18.2" customHeight="1">
      <c r="A63" s="141">
        <v>2010702</v>
      </c>
      <c r="B63" s="206" t="s">
        <v>148</v>
      </c>
      <c r="C63" s="142">
        <v>4497</v>
      </c>
      <c r="D63" s="142">
        <v>9835</v>
      </c>
    </row>
    <row r="64" spans="1:4" ht="18.2" customHeight="1">
      <c r="A64" s="141">
        <v>2010710</v>
      </c>
      <c r="B64" s="206" t="s">
        <v>185</v>
      </c>
      <c r="C64" s="142">
        <v>1028</v>
      </c>
      <c r="D64" s="142">
        <v>1372</v>
      </c>
    </row>
    <row r="65" spans="1:4" ht="18.2" customHeight="1">
      <c r="A65" s="141">
        <v>2010799</v>
      </c>
      <c r="B65" s="206" t="s">
        <v>186</v>
      </c>
      <c r="C65" s="142">
        <v>1739</v>
      </c>
      <c r="D65" s="142">
        <v>1381</v>
      </c>
    </row>
    <row r="66" spans="1:4" ht="18.2" customHeight="1">
      <c r="A66" s="141">
        <v>20108</v>
      </c>
      <c r="B66" s="206" t="s">
        <v>187</v>
      </c>
      <c r="C66" s="142">
        <f>SUM(C67:C71)</f>
        <v>6021</v>
      </c>
      <c r="D66" s="142">
        <f>SUM(D67:D71)</f>
        <v>7261</v>
      </c>
    </row>
    <row r="67" spans="1:4" ht="18.2" customHeight="1">
      <c r="A67" s="141">
        <v>2010801</v>
      </c>
      <c r="B67" s="206" t="s">
        <v>147</v>
      </c>
      <c r="C67" s="142">
        <v>4145</v>
      </c>
      <c r="D67" s="142">
        <v>5377</v>
      </c>
    </row>
    <row r="68" spans="1:4" ht="18.2" customHeight="1">
      <c r="A68" s="141">
        <v>2010802</v>
      </c>
      <c r="B68" s="206" t="s">
        <v>148</v>
      </c>
      <c r="C68" s="142">
        <v>78</v>
      </c>
      <c r="D68" s="142">
        <v>39</v>
      </c>
    </row>
    <row r="69" spans="1:4" ht="18.2" customHeight="1">
      <c r="A69" s="141">
        <v>2010804</v>
      </c>
      <c r="B69" s="206" t="s">
        <v>188</v>
      </c>
      <c r="C69" s="142">
        <v>1092</v>
      </c>
      <c r="D69" s="142">
        <v>1117</v>
      </c>
    </row>
    <row r="70" spans="1:4" ht="18.2" customHeight="1">
      <c r="A70" s="141">
        <v>2010806</v>
      </c>
      <c r="B70" s="206" t="s">
        <v>181</v>
      </c>
      <c r="C70" s="142">
        <v>5</v>
      </c>
      <c r="D70" s="142">
        <v>5</v>
      </c>
    </row>
    <row r="71" spans="1:4" ht="18.2" customHeight="1">
      <c r="A71" s="141">
        <v>2010850</v>
      </c>
      <c r="B71" s="206" t="s">
        <v>154</v>
      </c>
      <c r="C71" s="142">
        <v>701</v>
      </c>
      <c r="D71" s="142">
        <v>723</v>
      </c>
    </row>
    <row r="72" spans="1:4" ht="18.2" customHeight="1">
      <c r="A72" s="141">
        <v>20109</v>
      </c>
      <c r="B72" s="206" t="s">
        <v>189</v>
      </c>
      <c r="C72" s="142">
        <f>SUM(C73:C74)</f>
        <v>32</v>
      </c>
      <c r="D72" s="142">
        <f>SUM(D73:D74)</f>
        <v>30</v>
      </c>
    </row>
    <row r="73" spans="1:4" ht="18.2" customHeight="1">
      <c r="A73" s="141">
        <v>2010901</v>
      </c>
      <c r="B73" s="206" t="s">
        <v>147</v>
      </c>
      <c r="C73" s="142">
        <v>2</v>
      </c>
      <c r="D73" s="142">
        <v>0</v>
      </c>
    </row>
    <row r="74" spans="1:4" ht="18.2" customHeight="1">
      <c r="A74" s="141">
        <v>2010999</v>
      </c>
      <c r="B74" s="206" t="s">
        <v>190</v>
      </c>
      <c r="C74" s="142">
        <v>30</v>
      </c>
      <c r="D74" s="142">
        <v>30</v>
      </c>
    </row>
    <row r="75" spans="1:4" ht="18.2" customHeight="1">
      <c r="A75" s="141">
        <v>20111</v>
      </c>
      <c r="B75" s="206" t="s">
        <v>191</v>
      </c>
      <c r="C75" s="142">
        <f>SUM(C76:C83)</f>
        <v>31668</v>
      </c>
      <c r="D75" s="142">
        <f>SUM(D76:D83)</f>
        <v>31869</v>
      </c>
    </row>
    <row r="76" spans="1:4" ht="18.2" customHeight="1">
      <c r="A76" s="141">
        <v>2011101</v>
      </c>
      <c r="B76" s="206" t="s">
        <v>147</v>
      </c>
      <c r="C76" s="142">
        <v>15581</v>
      </c>
      <c r="D76" s="142">
        <v>18328</v>
      </c>
    </row>
    <row r="77" spans="1:4" ht="18.2" customHeight="1">
      <c r="A77" s="141">
        <v>2011102</v>
      </c>
      <c r="B77" s="206" t="s">
        <v>148</v>
      </c>
      <c r="C77" s="142">
        <v>3596</v>
      </c>
      <c r="D77" s="142">
        <v>3988</v>
      </c>
    </row>
    <row r="78" spans="1:4" ht="18.2" customHeight="1">
      <c r="A78" s="141">
        <v>2011103</v>
      </c>
      <c r="B78" s="206" t="s">
        <v>149</v>
      </c>
      <c r="C78" s="142">
        <v>210</v>
      </c>
      <c r="D78" s="142">
        <v>234</v>
      </c>
    </row>
    <row r="79" spans="1:4" ht="18.2" customHeight="1">
      <c r="A79" s="141">
        <v>2011104</v>
      </c>
      <c r="B79" s="206" t="s">
        <v>192</v>
      </c>
      <c r="C79" s="142">
        <v>4985</v>
      </c>
      <c r="D79" s="142">
        <v>5113</v>
      </c>
    </row>
    <row r="80" spans="1:4" ht="18.2" customHeight="1">
      <c r="A80" s="141">
        <v>2011105</v>
      </c>
      <c r="B80" s="206" t="s">
        <v>193</v>
      </c>
      <c r="C80" s="142">
        <v>1</v>
      </c>
      <c r="D80" s="142">
        <v>174</v>
      </c>
    </row>
    <row r="81" spans="1:4" ht="18.2" customHeight="1">
      <c r="A81" s="141">
        <v>2011106</v>
      </c>
      <c r="B81" s="206" t="s">
        <v>194</v>
      </c>
      <c r="C81" s="142">
        <v>302</v>
      </c>
      <c r="D81" s="142">
        <v>522</v>
      </c>
    </row>
    <row r="82" spans="1:4" ht="18.2" customHeight="1">
      <c r="A82" s="141">
        <v>2011150</v>
      </c>
      <c r="B82" s="206" t="s">
        <v>154</v>
      </c>
      <c r="C82" s="142">
        <v>1664</v>
      </c>
      <c r="D82" s="142">
        <v>2614</v>
      </c>
    </row>
    <row r="83" spans="1:4" ht="18.2" customHeight="1">
      <c r="A83" s="141">
        <v>2011199</v>
      </c>
      <c r="B83" s="206" t="s">
        <v>195</v>
      </c>
      <c r="C83" s="142">
        <v>5329</v>
      </c>
      <c r="D83" s="142">
        <v>896</v>
      </c>
    </row>
    <row r="84" spans="1:4" ht="18.2" customHeight="1">
      <c r="A84" s="141">
        <v>20113</v>
      </c>
      <c r="B84" s="206" t="s">
        <v>196</v>
      </c>
      <c r="C84" s="142">
        <f>SUM(C85:C90)</f>
        <v>28009</v>
      </c>
      <c r="D84" s="142">
        <f>SUM(D85:D90)</f>
        <v>18824</v>
      </c>
    </row>
    <row r="85" spans="1:4" ht="18.2" customHeight="1">
      <c r="A85" s="141">
        <v>2011301</v>
      </c>
      <c r="B85" s="206" t="s">
        <v>147</v>
      </c>
      <c r="C85" s="142">
        <v>6351</v>
      </c>
      <c r="D85" s="142">
        <v>5253</v>
      </c>
    </row>
    <row r="86" spans="1:4" ht="18.2" customHeight="1">
      <c r="A86" s="141">
        <v>2011302</v>
      </c>
      <c r="B86" s="206" t="s">
        <v>148</v>
      </c>
      <c r="C86" s="142">
        <v>5503</v>
      </c>
      <c r="D86" s="142">
        <v>281</v>
      </c>
    </row>
    <row r="87" spans="1:4" ht="18.2" customHeight="1">
      <c r="A87" s="141">
        <v>2011303</v>
      </c>
      <c r="B87" s="206" t="s">
        <v>149</v>
      </c>
      <c r="C87" s="142">
        <v>0</v>
      </c>
      <c r="D87" s="142">
        <v>18</v>
      </c>
    </row>
    <row r="88" spans="1:4" ht="18.2" customHeight="1">
      <c r="A88" s="141">
        <v>2011308</v>
      </c>
      <c r="B88" s="206" t="s">
        <v>197</v>
      </c>
      <c r="C88" s="142">
        <v>9857</v>
      </c>
      <c r="D88" s="142">
        <v>10588</v>
      </c>
    </row>
    <row r="89" spans="1:4" ht="18.2" customHeight="1">
      <c r="A89" s="141">
        <v>2011350</v>
      </c>
      <c r="B89" s="206" t="s">
        <v>154</v>
      </c>
      <c r="C89" s="142">
        <v>1812</v>
      </c>
      <c r="D89" s="142">
        <v>2110</v>
      </c>
    </row>
    <row r="90" spans="1:4" ht="18.2" customHeight="1">
      <c r="A90" s="141">
        <v>2011399</v>
      </c>
      <c r="B90" s="206" t="s">
        <v>198</v>
      </c>
      <c r="C90" s="142">
        <v>4486</v>
      </c>
      <c r="D90" s="142">
        <v>574</v>
      </c>
    </row>
    <row r="91" spans="1:4" ht="18.2" customHeight="1">
      <c r="A91" s="141">
        <v>20114</v>
      </c>
      <c r="B91" s="206" t="s">
        <v>199</v>
      </c>
      <c r="C91" s="142"/>
      <c r="D91" s="142"/>
    </row>
    <row r="92" spans="1:4" ht="18.2" customHeight="1">
      <c r="A92" s="141">
        <v>20123</v>
      </c>
      <c r="B92" s="206" t="s">
        <v>200</v>
      </c>
      <c r="C92" s="142">
        <f>SUM(C93:C97)</f>
        <v>3110</v>
      </c>
      <c r="D92" s="142">
        <f>SUM(D93:D97)</f>
        <v>3020</v>
      </c>
    </row>
    <row r="93" spans="1:4" ht="18.2" customHeight="1">
      <c r="A93" s="141">
        <v>2012301</v>
      </c>
      <c r="B93" s="206" t="s">
        <v>147</v>
      </c>
      <c r="C93" s="142">
        <v>1506</v>
      </c>
      <c r="D93" s="142">
        <v>1865</v>
      </c>
    </row>
    <row r="94" spans="1:4" ht="18.2" customHeight="1">
      <c r="A94" s="141">
        <v>2012302</v>
      </c>
      <c r="B94" s="206" t="s">
        <v>148</v>
      </c>
      <c r="C94" s="142">
        <v>26</v>
      </c>
      <c r="D94" s="142">
        <v>268</v>
      </c>
    </row>
    <row r="95" spans="1:4" ht="18.2" customHeight="1">
      <c r="A95" s="141">
        <v>2012304</v>
      </c>
      <c r="B95" s="206" t="s">
        <v>201</v>
      </c>
      <c r="C95" s="142">
        <v>1032</v>
      </c>
      <c r="D95" s="142">
        <v>204</v>
      </c>
    </row>
    <row r="96" spans="1:4" ht="18.2" customHeight="1">
      <c r="A96" s="141">
        <v>2012350</v>
      </c>
      <c r="B96" s="206" t="s">
        <v>154</v>
      </c>
      <c r="C96" s="142">
        <v>287</v>
      </c>
      <c r="D96" s="142">
        <v>239</v>
      </c>
    </row>
    <row r="97" spans="1:4" ht="18.2" customHeight="1">
      <c r="A97" s="141">
        <v>2012399</v>
      </c>
      <c r="B97" s="206" t="s">
        <v>202</v>
      </c>
      <c r="C97" s="142">
        <v>259</v>
      </c>
      <c r="D97" s="142">
        <v>444</v>
      </c>
    </row>
    <row r="98" spans="1:4" ht="18.2" customHeight="1">
      <c r="A98" s="141">
        <v>20125</v>
      </c>
      <c r="B98" s="206" t="s">
        <v>203</v>
      </c>
      <c r="C98" s="142"/>
      <c r="D98" s="142"/>
    </row>
    <row r="99" spans="1:4" ht="18.2" customHeight="1">
      <c r="A99" s="141">
        <v>20126</v>
      </c>
      <c r="B99" s="206" t="s">
        <v>204</v>
      </c>
      <c r="C99" s="142">
        <f>SUM(C100:C103)</f>
        <v>3641</v>
      </c>
      <c r="D99" s="142">
        <f>SUM(D100:D103)</f>
        <v>3800</v>
      </c>
    </row>
    <row r="100" spans="1:4" ht="18.2" customHeight="1">
      <c r="A100" s="141">
        <v>2012601</v>
      </c>
      <c r="B100" s="206" t="s">
        <v>147</v>
      </c>
      <c r="C100" s="142">
        <v>1934</v>
      </c>
      <c r="D100" s="142">
        <v>2306</v>
      </c>
    </row>
    <row r="101" spans="1:4" ht="18.2" customHeight="1">
      <c r="A101" s="141">
        <v>2012602</v>
      </c>
      <c r="B101" s="206" t="s">
        <v>148</v>
      </c>
      <c r="C101" s="142">
        <v>173</v>
      </c>
      <c r="D101" s="142">
        <v>177</v>
      </c>
    </row>
    <row r="102" spans="1:4" ht="18.2" customHeight="1">
      <c r="A102" s="141">
        <v>2012604</v>
      </c>
      <c r="B102" s="206" t="s">
        <v>205</v>
      </c>
      <c r="C102" s="142">
        <v>1109</v>
      </c>
      <c r="D102" s="142">
        <v>1242</v>
      </c>
    </row>
    <row r="103" spans="1:4" ht="18.2" customHeight="1">
      <c r="A103" s="141">
        <v>2012699</v>
      </c>
      <c r="B103" s="206" t="s">
        <v>206</v>
      </c>
      <c r="C103" s="142">
        <v>425</v>
      </c>
      <c r="D103" s="142">
        <v>75</v>
      </c>
    </row>
    <row r="104" spans="1:4" ht="18.2" customHeight="1">
      <c r="A104" s="141">
        <v>20128</v>
      </c>
      <c r="B104" s="206" t="s">
        <v>207</v>
      </c>
      <c r="C104" s="142">
        <f>SUM(C105:C109)</f>
        <v>1743</v>
      </c>
      <c r="D104" s="142">
        <f>SUM(D105:D109)</f>
        <v>1121</v>
      </c>
    </row>
    <row r="105" spans="1:4" ht="18.2" customHeight="1">
      <c r="A105" s="141">
        <v>2012801</v>
      </c>
      <c r="B105" s="206" t="s">
        <v>147</v>
      </c>
      <c r="C105" s="142">
        <v>1460</v>
      </c>
      <c r="D105" s="142">
        <v>823</v>
      </c>
    </row>
    <row r="106" spans="1:4" ht="18.2" customHeight="1">
      <c r="A106" s="141">
        <v>2012802</v>
      </c>
      <c r="B106" s="206" t="s">
        <v>148</v>
      </c>
      <c r="C106" s="142">
        <v>170</v>
      </c>
      <c r="D106" s="142">
        <v>193</v>
      </c>
    </row>
    <row r="107" spans="1:4" ht="18.2" customHeight="1">
      <c r="A107" s="141">
        <v>2012804</v>
      </c>
      <c r="B107" s="206" t="s">
        <v>159</v>
      </c>
      <c r="C107" s="142">
        <v>2</v>
      </c>
      <c r="D107" s="142">
        <v>0</v>
      </c>
    </row>
    <row r="108" spans="1:4" ht="18.2" customHeight="1">
      <c r="A108" s="141">
        <v>2012850</v>
      </c>
      <c r="B108" s="206" t="s">
        <v>154</v>
      </c>
      <c r="C108" s="142">
        <v>88</v>
      </c>
      <c r="D108" s="142">
        <v>105</v>
      </c>
    </row>
    <row r="109" spans="1:4" ht="18.2" customHeight="1">
      <c r="A109" s="141">
        <v>2012899</v>
      </c>
      <c r="B109" s="206" t="s">
        <v>208</v>
      </c>
      <c r="C109" s="142">
        <v>23</v>
      </c>
      <c r="D109" s="142">
        <v>0</v>
      </c>
    </row>
    <row r="110" spans="1:4" ht="18.2" customHeight="1">
      <c r="A110" s="141">
        <v>20129</v>
      </c>
      <c r="B110" s="206" t="s">
        <v>209</v>
      </c>
      <c r="C110" s="142">
        <f>SUM(C111:C116)</f>
        <v>10062</v>
      </c>
      <c r="D110" s="142">
        <f>SUM(D111:D116)</f>
        <v>12783</v>
      </c>
    </row>
    <row r="111" spans="1:4" ht="18.2" customHeight="1">
      <c r="A111" s="141">
        <v>2012901</v>
      </c>
      <c r="B111" s="206" t="s">
        <v>147</v>
      </c>
      <c r="C111" s="142">
        <v>3004</v>
      </c>
      <c r="D111" s="142">
        <v>4106</v>
      </c>
    </row>
    <row r="112" spans="1:4" ht="18.2" customHeight="1">
      <c r="A112" s="141">
        <v>2012902</v>
      </c>
      <c r="B112" s="206" t="s">
        <v>148</v>
      </c>
      <c r="C112" s="142">
        <v>427</v>
      </c>
      <c r="D112" s="142">
        <v>442</v>
      </c>
    </row>
    <row r="113" spans="1:4" ht="18.2" customHeight="1">
      <c r="A113" s="141">
        <v>2012903</v>
      </c>
      <c r="B113" s="206" t="s">
        <v>149</v>
      </c>
      <c r="C113" s="142">
        <v>0</v>
      </c>
      <c r="D113" s="142">
        <v>7</v>
      </c>
    </row>
    <row r="114" spans="1:4" ht="18.2" customHeight="1">
      <c r="A114" s="141">
        <v>2012906</v>
      </c>
      <c r="B114" s="206" t="s">
        <v>210</v>
      </c>
      <c r="C114" s="142">
        <v>3427</v>
      </c>
      <c r="D114" s="142">
        <v>5572</v>
      </c>
    </row>
    <row r="115" spans="1:4" ht="18.2" customHeight="1">
      <c r="A115" s="141">
        <v>2012950</v>
      </c>
      <c r="B115" s="206" t="s">
        <v>154</v>
      </c>
      <c r="C115" s="142">
        <v>509</v>
      </c>
      <c r="D115" s="142">
        <v>516</v>
      </c>
    </row>
    <row r="116" spans="1:4" ht="18.2" customHeight="1">
      <c r="A116" s="141">
        <v>2012999</v>
      </c>
      <c r="B116" s="206" t="s">
        <v>211</v>
      </c>
      <c r="C116" s="142">
        <v>2695</v>
      </c>
      <c r="D116" s="142">
        <v>2140</v>
      </c>
    </row>
    <row r="117" spans="1:4" ht="18.2" customHeight="1">
      <c r="A117" s="141">
        <v>20131</v>
      </c>
      <c r="B117" s="206" t="s">
        <v>212</v>
      </c>
      <c r="C117" s="142">
        <f>SUM(C118:C122)</f>
        <v>13153</v>
      </c>
      <c r="D117" s="142">
        <f>SUM(D118:D122)</f>
        <v>15844</v>
      </c>
    </row>
    <row r="118" spans="1:4" ht="18.2" customHeight="1">
      <c r="A118" s="141">
        <v>2013101</v>
      </c>
      <c r="B118" s="206" t="s">
        <v>147</v>
      </c>
      <c r="C118" s="142">
        <v>9410</v>
      </c>
      <c r="D118" s="142">
        <v>11883</v>
      </c>
    </row>
    <row r="119" spans="1:4" ht="18.2" customHeight="1">
      <c r="A119" s="141">
        <v>2013102</v>
      </c>
      <c r="B119" s="206" t="s">
        <v>148</v>
      </c>
      <c r="C119" s="142">
        <v>1574</v>
      </c>
      <c r="D119" s="142">
        <v>1420</v>
      </c>
    </row>
    <row r="120" spans="1:4" ht="18.2" customHeight="1">
      <c r="A120" s="141">
        <v>2013105</v>
      </c>
      <c r="B120" s="206" t="s">
        <v>213</v>
      </c>
      <c r="C120" s="142">
        <v>154</v>
      </c>
      <c r="D120" s="142">
        <v>224</v>
      </c>
    </row>
    <row r="121" spans="1:4" ht="18.2" customHeight="1">
      <c r="A121" s="141">
        <v>2013150</v>
      </c>
      <c r="B121" s="206" t="s">
        <v>154</v>
      </c>
      <c r="C121" s="142">
        <v>1529</v>
      </c>
      <c r="D121" s="142">
        <v>1484</v>
      </c>
    </row>
    <row r="122" spans="1:4" ht="18.2" customHeight="1">
      <c r="A122" s="141">
        <v>2013199</v>
      </c>
      <c r="B122" s="206" t="s">
        <v>214</v>
      </c>
      <c r="C122" s="142">
        <v>486</v>
      </c>
      <c r="D122" s="142">
        <v>833</v>
      </c>
    </row>
    <row r="123" spans="1:4" ht="18.2" customHeight="1">
      <c r="A123" s="141">
        <v>20132</v>
      </c>
      <c r="B123" s="206" t="s">
        <v>215</v>
      </c>
      <c r="C123" s="142">
        <f>SUM(C124:C129)</f>
        <v>11654</v>
      </c>
      <c r="D123" s="142">
        <f>SUM(D124:D129)</f>
        <v>14000</v>
      </c>
    </row>
    <row r="124" spans="1:4" ht="18.2" customHeight="1">
      <c r="A124" s="141">
        <v>2013201</v>
      </c>
      <c r="B124" s="206" t="s">
        <v>147</v>
      </c>
      <c r="C124" s="142">
        <v>6925</v>
      </c>
      <c r="D124" s="142">
        <v>7284</v>
      </c>
    </row>
    <row r="125" spans="1:4" ht="18.2" customHeight="1">
      <c r="A125" s="141">
        <v>2013202</v>
      </c>
      <c r="B125" s="206" t="s">
        <v>148</v>
      </c>
      <c r="C125" s="142">
        <v>1876</v>
      </c>
      <c r="D125" s="142">
        <v>1881</v>
      </c>
    </row>
    <row r="126" spans="1:4" ht="18.2" customHeight="1">
      <c r="A126" s="141">
        <v>2013203</v>
      </c>
      <c r="B126" s="206" t="s">
        <v>149</v>
      </c>
      <c r="C126" s="142">
        <v>61</v>
      </c>
      <c r="D126" s="142">
        <v>661</v>
      </c>
    </row>
    <row r="127" spans="1:4" ht="18.2" customHeight="1">
      <c r="A127" s="141">
        <v>2013204</v>
      </c>
      <c r="B127" s="206" t="s">
        <v>216</v>
      </c>
      <c r="C127" s="142">
        <v>307</v>
      </c>
      <c r="D127" s="142">
        <v>436</v>
      </c>
    </row>
    <row r="128" spans="1:4" ht="18.2" customHeight="1">
      <c r="A128" s="141">
        <v>2013250</v>
      </c>
      <c r="B128" s="206" t="s">
        <v>154</v>
      </c>
      <c r="C128" s="142">
        <v>914</v>
      </c>
      <c r="D128" s="142">
        <v>1163</v>
      </c>
    </row>
    <row r="129" spans="1:4" ht="18.2" customHeight="1">
      <c r="A129" s="141">
        <v>2013299</v>
      </c>
      <c r="B129" s="206" t="s">
        <v>217</v>
      </c>
      <c r="C129" s="142">
        <v>1571</v>
      </c>
      <c r="D129" s="142">
        <v>2575</v>
      </c>
    </row>
    <row r="130" spans="1:4" ht="18.2" customHeight="1">
      <c r="A130" s="141">
        <v>20133</v>
      </c>
      <c r="B130" s="206" t="s">
        <v>218</v>
      </c>
      <c r="C130" s="142">
        <f>SUM(C131:C136)</f>
        <v>8031</v>
      </c>
      <c r="D130" s="142">
        <f>SUM(D131:D136)</f>
        <v>11985</v>
      </c>
    </row>
    <row r="131" spans="1:4" ht="18.2" customHeight="1">
      <c r="A131" s="141">
        <v>2013301</v>
      </c>
      <c r="B131" s="206" t="s">
        <v>147</v>
      </c>
      <c r="C131" s="142">
        <v>3762</v>
      </c>
      <c r="D131" s="142">
        <v>6023</v>
      </c>
    </row>
    <row r="132" spans="1:4" ht="18.2" customHeight="1">
      <c r="A132" s="141">
        <v>2013302</v>
      </c>
      <c r="B132" s="206" t="s">
        <v>148</v>
      </c>
      <c r="C132" s="142">
        <v>1547</v>
      </c>
      <c r="D132" s="142">
        <v>2536</v>
      </c>
    </row>
    <row r="133" spans="1:4" ht="18.2" customHeight="1">
      <c r="A133" s="141">
        <v>2013303</v>
      </c>
      <c r="B133" s="206" t="s">
        <v>149</v>
      </c>
      <c r="C133" s="142">
        <v>6</v>
      </c>
      <c r="D133" s="142">
        <v>0</v>
      </c>
    </row>
    <row r="134" spans="1:4" ht="18.2" customHeight="1">
      <c r="A134" s="141">
        <v>2013304</v>
      </c>
      <c r="B134" s="206" t="s">
        <v>219</v>
      </c>
      <c r="C134" s="142">
        <v>128</v>
      </c>
      <c r="D134" s="142">
        <v>532</v>
      </c>
    </row>
    <row r="135" spans="1:4" ht="18.2" customHeight="1">
      <c r="A135" s="141">
        <v>2013350</v>
      </c>
      <c r="B135" s="206" t="s">
        <v>154</v>
      </c>
      <c r="C135" s="142">
        <v>1594</v>
      </c>
      <c r="D135" s="142">
        <v>1842</v>
      </c>
    </row>
    <row r="136" spans="1:4" ht="18.2" customHeight="1">
      <c r="A136" s="141">
        <v>2013399</v>
      </c>
      <c r="B136" s="206" t="s">
        <v>220</v>
      </c>
      <c r="C136" s="142">
        <v>994</v>
      </c>
      <c r="D136" s="142">
        <v>1052</v>
      </c>
    </row>
    <row r="137" spans="1:4" ht="18.2" customHeight="1">
      <c r="A137" s="141">
        <v>20134</v>
      </c>
      <c r="B137" s="206" t="s">
        <v>221</v>
      </c>
      <c r="C137" s="142">
        <f>SUM(C138:C144)</f>
        <v>3535</v>
      </c>
      <c r="D137" s="142">
        <f>SUM(D138:D144)</f>
        <v>4556</v>
      </c>
    </row>
    <row r="138" spans="1:4" ht="18.2" customHeight="1">
      <c r="A138" s="141">
        <v>2013401</v>
      </c>
      <c r="B138" s="206" t="s">
        <v>147</v>
      </c>
      <c r="C138" s="142">
        <v>2352</v>
      </c>
      <c r="D138" s="142">
        <v>3013</v>
      </c>
    </row>
    <row r="139" spans="1:4" ht="18.2" customHeight="1">
      <c r="A139" s="141">
        <v>2013402</v>
      </c>
      <c r="B139" s="206" t="s">
        <v>148</v>
      </c>
      <c r="C139" s="142">
        <v>125</v>
      </c>
      <c r="D139" s="142">
        <v>479</v>
      </c>
    </row>
    <row r="140" spans="1:4" ht="18.2" customHeight="1">
      <c r="A140" s="141">
        <v>2013403</v>
      </c>
      <c r="B140" s="206" t="s">
        <v>149</v>
      </c>
      <c r="C140" s="142">
        <v>35</v>
      </c>
      <c r="D140" s="142">
        <v>0</v>
      </c>
    </row>
    <row r="141" spans="1:4" ht="18.2" customHeight="1">
      <c r="A141" s="141">
        <v>2013404</v>
      </c>
      <c r="B141" s="206" t="s">
        <v>222</v>
      </c>
      <c r="C141" s="142">
        <v>701</v>
      </c>
      <c r="D141" s="142">
        <v>632</v>
      </c>
    </row>
    <row r="142" spans="1:4" ht="18.2" customHeight="1">
      <c r="A142" s="141">
        <v>2013405</v>
      </c>
      <c r="B142" s="206" t="s">
        <v>223</v>
      </c>
      <c r="C142" s="142">
        <v>6</v>
      </c>
      <c r="D142" s="142">
        <v>28</v>
      </c>
    </row>
    <row r="143" spans="1:4" ht="18.2" customHeight="1">
      <c r="A143" s="141">
        <v>2013450</v>
      </c>
      <c r="B143" s="206" t="s">
        <v>154</v>
      </c>
      <c r="C143" s="142">
        <v>302</v>
      </c>
      <c r="D143" s="142">
        <v>292</v>
      </c>
    </row>
    <row r="144" spans="1:4" ht="18.2" customHeight="1">
      <c r="A144" s="141">
        <v>2013499</v>
      </c>
      <c r="B144" s="206" t="s">
        <v>224</v>
      </c>
      <c r="C144" s="142">
        <v>14</v>
      </c>
      <c r="D144" s="142">
        <v>112</v>
      </c>
    </row>
    <row r="145" spans="1:4" ht="18.2" customHeight="1">
      <c r="A145" s="141">
        <v>20135</v>
      </c>
      <c r="B145" s="206" t="s">
        <v>225</v>
      </c>
      <c r="C145" s="142">
        <f>SUM(C146:C148)</f>
        <v>103</v>
      </c>
      <c r="D145" s="142">
        <f>SUM(D146:D148)</f>
        <v>130</v>
      </c>
    </row>
    <row r="146" spans="1:4" ht="18.2" customHeight="1">
      <c r="A146" s="141">
        <v>2013501</v>
      </c>
      <c r="B146" s="206" t="s">
        <v>147</v>
      </c>
      <c r="C146" s="142">
        <v>86</v>
      </c>
      <c r="D146" s="142">
        <v>103</v>
      </c>
    </row>
    <row r="147" spans="1:4" ht="18.2" customHeight="1">
      <c r="A147" s="141">
        <v>2013502</v>
      </c>
      <c r="B147" s="206" t="s">
        <v>148</v>
      </c>
      <c r="C147" s="142">
        <v>16</v>
      </c>
      <c r="D147" s="142">
        <v>27</v>
      </c>
    </row>
    <row r="148" spans="1:4" ht="18.2" customHeight="1">
      <c r="A148" s="141">
        <v>2013550</v>
      </c>
      <c r="B148" s="206" t="s">
        <v>154</v>
      </c>
      <c r="C148" s="142">
        <v>1</v>
      </c>
      <c r="D148" s="142">
        <v>0</v>
      </c>
    </row>
    <row r="149" spans="1:4" ht="18.2" customHeight="1">
      <c r="A149" s="141">
        <v>20136</v>
      </c>
      <c r="B149" s="206" t="s">
        <v>100</v>
      </c>
      <c r="C149" s="142">
        <f>SUM(C150:C153)</f>
        <v>3819</v>
      </c>
      <c r="D149" s="142">
        <f>SUM(D150:D153)</f>
        <v>5393</v>
      </c>
    </row>
    <row r="150" spans="1:4" ht="18.2" customHeight="1">
      <c r="A150" s="141">
        <v>2013601</v>
      </c>
      <c r="B150" s="206" t="s">
        <v>147</v>
      </c>
      <c r="C150" s="142">
        <v>2428</v>
      </c>
      <c r="D150" s="142">
        <v>2967</v>
      </c>
    </row>
    <row r="151" spans="1:4" ht="18.2" customHeight="1">
      <c r="A151" s="141">
        <v>2013602</v>
      </c>
      <c r="B151" s="206" t="s">
        <v>148</v>
      </c>
      <c r="C151" s="142">
        <v>347</v>
      </c>
      <c r="D151" s="142">
        <v>917</v>
      </c>
    </row>
    <row r="152" spans="1:4" ht="18.2" customHeight="1">
      <c r="A152" s="141">
        <v>2013650</v>
      </c>
      <c r="B152" s="206" t="s">
        <v>154</v>
      </c>
      <c r="C152" s="142">
        <v>310</v>
      </c>
      <c r="D152" s="142">
        <v>392</v>
      </c>
    </row>
    <row r="153" spans="1:4" ht="18.2" customHeight="1">
      <c r="A153" s="141">
        <v>2013699</v>
      </c>
      <c r="B153" s="206" t="s">
        <v>226</v>
      </c>
      <c r="C153" s="142">
        <v>734</v>
      </c>
      <c r="D153" s="142">
        <v>1117</v>
      </c>
    </row>
    <row r="154" spans="1:4" ht="18.2" customHeight="1">
      <c r="A154" s="141">
        <v>20137</v>
      </c>
      <c r="B154" s="206" t="s">
        <v>227</v>
      </c>
      <c r="C154" s="142">
        <f>SUM(C155:C158)</f>
        <v>682</v>
      </c>
      <c r="D154" s="142">
        <f>SUM(D155:D158)</f>
        <v>466</v>
      </c>
    </row>
    <row r="155" spans="1:4" ht="18.2" customHeight="1">
      <c r="A155" s="141">
        <v>2013701</v>
      </c>
      <c r="B155" s="206" t="s">
        <v>147</v>
      </c>
      <c r="C155" s="142">
        <v>302</v>
      </c>
      <c r="D155" s="142">
        <v>161</v>
      </c>
    </row>
    <row r="156" spans="1:4" ht="18.2" customHeight="1">
      <c r="A156" s="141">
        <v>2013702</v>
      </c>
      <c r="B156" s="206" t="s">
        <v>148</v>
      </c>
      <c r="C156" s="142">
        <v>18</v>
      </c>
      <c r="D156" s="142">
        <v>0</v>
      </c>
    </row>
    <row r="157" spans="1:4" ht="18.2" customHeight="1">
      <c r="A157" s="141">
        <v>2013704</v>
      </c>
      <c r="B157" s="206" t="s">
        <v>228</v>
      </c>
      <c r="C157" s="142">
        <v>292</v>
      </c>
      <c r="D157" s="142">
        <v>305</v>
      </c>
    </row>
    <row r="158" spans="1:4" ht="18.2" customHeight="1">
      <c r="A158" s="141">
        <v>2013750</v>
      </c>
      <c r="B158" s="206" t="s">
        <v>154</v>
      </c>
      <c r="C158" s="142">
        <v>70</v>
      </c>
      <c r="D158" s="142">
        <v>0</v>
      </c>
    </row>
    <row r="159" spans="1:4" ht="18.2" customHeight="1">
      <c r="A159" s="141">
        <v>20138</v>
      </c>
      <c r="B159" s="206" t="s">
        <v>229</v>
      </c>
      <c r="C159" s="142">
        <f>SUM(C160:C171)</f>
        <v>29553</v>
      </c>
      <c r="D159" s="142">
        <f>SUM(D160:D171)</f>
        <v>35555</v>
      </c>
    </row>
    <row r="160" spans="1:4" ht="18.2" customHeight="1">
      <c r="A160" s="141">
        <v>2013801</v>
      </c>
      <c r="B160" s="206" t="s">
        <v>147</v>
      </c>
      <c r="C160" s="142">
        <v>18509</v>
      </c>
      <c r="D160" s="142">
        <v>23160</v>
      </c>
    </row>
    <row r="161" spans="1:4" ht="18.2" customHeight="1">
      <c r="A161" s="141">
        <v>2013802</v>
      </c>
      <c r="B161" s="206" t="s">
        <v>148</v>
      </c>
      <c r="C161" s="142">
        <v>909</v>
      </c>
      <c r="D161" s="142">
        <v>705</v>
      </c>
    </row>
    <row r="162" spans="1:4" ht="18.2" customHeight="1">
      <c r="A162" s="141">
        <v>2013803</v>
      </c>
      <c r="B162" s="206" t="s">
        <v>149</v>
      </c>
      <c r="C162" s="142">
        <v>0</v>
      </c>
      <c r="D162" s="142">
        <v>377</v>
      </c>
    </row>
    <row r="163" spans="1:4" ht="18.2" customHeight="1">
      <c r="A163" s="141">
        <v>2013804</v>
      </c>
      <c r="B163" s="206" t="s">
        <v>230</v>
      </c>
      <c r="C163" s="142">
        <v>85</v>
      </c>
      <c r="D163" s="142">
        <v>202</v>
      </c>
    </row>
    <row r="164" spans="1:4" ht="18.2" customHeight="1">
      <c r="A164" s="141">
        <v>2013805</v>
      </c>
      <c r="B164" s="206" t="s">
        <v>231</v>
      </c>
      <c r="C164" s="142">
        <v>248</v>
      </c>
      <c r="D164" s="142">
        <v>526</v>
      </c>
    </row>
    <row r="165" spans="1:4" ht="18.2" customHeight="1">
      <c r="A165" s="141">
        <v>2013808</v>
      </c>
      <c r="B165" s="206" t="s">
        <v>181</v>
      </c>
      <c r="C165" s="142">
        <v>143</v>
      </c>
      <c r="D165" s="142">
        <v>9</v>
      </c>
    </row>
    <row r="166" spans="1:4" ht="18.2" customHeight="1">
      <c r="A166" s="141">
        <v>2013810</v>
      </c>
      <c r="B166" s="206" t="s">
        <v>232</v>
      </c>
      <c r="C166" s="142">
        <v>211</v>
      </c>
      <c r="D166" s="142">
        <v>298</v>
      </c>
    </row>
    <row r="167" spans="1:4" ht="18.2" customHeight="1">
      <c r="A167" s="141">
        <v>2013814</v>
      </c>
      <c r="B167" s="206" t="s">
        <v>233</v>
      </c>
      <c r="C167" s="142">
        <v>4</v>
      </c>
      <c r="D167" s="142">
        <v>5</v>
      </c>
    </row>
    <row r="168" spans="1:4" ht="18.2" customHeight="1">
      <c r="A168" s="141">
        <v>2013815</v>
      </c>
      <c r="B168" s="206" t="s">
        <v>234</v>
      </c>
      <c r="C168" s="142">
        <v>311</v>
      </c>
      <c r="D168" s="142">
        <v>546</v>
      </c>
    </row>
    <row r="169" spans="1:4" ht="18.2" customHeight="1">
      <c r="A169" s="141">
        <v>2013816</v>
      </c>
      <c r="B169" s="206" t="s">
        <v>235</v>
      </c>
      <c r="C169" s="142">
        <v>1671</v>
      </c>
      <c r="D169" s="142">
        <v>1948</v>
      </c>
    </row>
    <row r="170" spans="1:4" ht="18.2" customHeight="1">
      <c r="A170" s="141">
        <v>2013850</v>
      </c>
      <c r="B170" s="206" t="s">
        <v>154</v>
      </c>
      <c r="C170" s="142">
        <v>5465</v>
      </c>
      <c r="D170" s="142">
        <v>6506</v>
      </c>
    </row>
    <row r="171" spans="1:4" ht="18.2" customHeight="1">
      <c r="A171" s="141">
        <v>2013899</v>
      </c>
      <c r="B171" s="206" t="s">
        <v>236</v>
      </c>
      <c r="C171" s="142">
        <v>1997</v>
      </c>
      <c r="D171" s="142">
        <v>1273</v>
      </c>
    </row>
    <row r="172" spans="1:4" ht="18.2" customHeight="1">
      <c r="A172" s="141">
        <v>20199</v>
      </c>
      <c r="B172" s="206" t="s">
        <v>101</v>
      </c>
      <c r="C172" s="142">
        <f>SUM(C173:C173)</f>
        <v>28389</v>
      </c>
      <c r="D172" s="142">
        <f>SUM(D173:D173)</f>
        <v>14959</v>
      </c>
    </row>
    <row r="173" spans="1:4" ht="18.2" customHeight="1">
      <c r="A173" s="141">
        <v>2019999</v>
      </c>
      <c r="B173" s="206" t="s">
        <v>237</v>
      </c>
      <c r="C173" s="142">
        <v>28389</v>
      </c>
      <c r="D173" s="142">
        <v>14959</v>
      </c>
    </row>
    <row r="174" spans="1:4" ht="18.2" customHeight="1">
      <c r="A174" s="141">
        <v>202</v>
      </c>
      <c r="B174" s="206" t="s">
        <v>238</v>
      </c>
      <c r="C174" s="142"/>
      <c r="D174" s="142"/>
    </row>
    <row r="175" spans="1:4" ht="18.2" customHeight="1">
      <c r="A175" s="141">
        <v>203</v>
      </c>
      <c r="B175" s="206" t="s">
        <v>240</v>
      </c>
      <c r="C175" s="142">
        <f>SUM(C176,C177,C178,C179,C185)</f>
        <v>3028</v>
      </c>
      <c r="D175" s="142">
        <f>SUM(D176,D177,D178,D179,D185)</f>
        <v>18674</v>
      </c>
    </row>
    <row r="176" spans="1:4" ht="18.2" customHeight="1">
      <c r="A176" s="141">
        <v>20301</v>
      </c>
      <c r="B176" s="206" t="s">
        <v>241</v>
      </c>
      <c r="C176" s="142"/>
      <c r="D176" s="142"/>
    </row>
    <row r="177" spans="1:4" ht="18.2" customHeight="1">
      <c r="A177" s="141">
        <v>20304</v>
      </c>
      <c r="B177" s="206" t="s">
        <v>242</v>
      </c>
      <c r="C177" s="142"/>
      <c r="D177" s="142"/>
    </row>
    <row r="178" spans="1:4" ht="18.2" customHeight="1">
      <c r="A178" s="141">
        <v>20305</v>
      </c>
      <c r="B178" s="206" t="s">
        <v>243</v>
      </c>
      <c r="C178" s="142"/>
      <c r="D178" s="142"/>
    </row>
    <row r="179" spans="1:4" ht="18.2" customHeight="1">
      <c r="A179" s="141">
        <v>20306</v>
      </c>
      <c r="B179" s="206" t="s">
        <v>244</v>
      </c>
      <c r="C179" s="142">
        <f>SUM(C180:C184)</f>
        <v>3028</v>
      </c>
      <c r="D179" s="142">
        <f>SUM(D180:D184)</f>
        <v>18674</v>
      </c>
    </row>
    <row r="180" spans="1:4" ht="18.2" customHeight="1">
      <c r="A180" s="141">
        <v>2030601</v>
      </c>
      <c r="B180" s="206" t="s">
        <v>245</v>
      </c>
      <c r="C180" s="142">
        <v>14</v>
      </c>
      <c r="D180" s="142">
        <v>134</v>
      </c>
    </row>
    <row r="181" spans="1:4" ht="18.2" customHeight="1">
      <c r="A181" s="141">
        <v>2030602</v>
      </c>
      <c r="B181" s="206" t="s">
        <v>246</v>
      </c>
      <c r="C181" s="142">
        <v>0</v>
      </c>
      <c r="D181" s="142">
        <v>10</v>
      </c>
    </row>
    <row r="182" spans="1:4" ht="18.2" customHeight="1">
      <c r="A182" s="141">
        <v>2030603</v>
      </c>
      <c r="B182" s="206" t="s">
        <v>247</v>
      </c>
      <c r="C182" s="142">
        <v>1214</v>
      </c>
      <c r="D182" s="142">
        <v>17770</v>
      </c>
    </row>
    <row r="183" spans="1:4" ht="18.2" customHeight="1">
      <c r="A183" s="141">
        <v>2030607</v>
      </c>
      <c r="B183" s="206" t="s">
        <v>248</v>
      </c>
      <c r="C183" s="142">
        <v>1262</v>
      </c>
      <c r="D183" s="142">
        <v>760</v>
      </c>
    </row>
    <row r="184" spans="1:4" ht="18.2" customHeight="1">
      <c r="A184" s="141">
        <v>2030699</v>
      </c>
      <c r="B184" s="206" t="s">
        <v>249</v>
      </c>
      <c r="C184" s="142">
        <v>538</v>
      </c>
      <c r="D184" s="142">
        <v>0</v>
      </c>
    </row>
    <row r="185" spans="1:4" ht="18.2" customHeight="1">
      <c r="A185" s="141">
        <v>20399</v>
      </c>
      <c r="B185" s="206" t="s">
        <v>250</v>
      </c>
      <c r="C185" s="142"/>
      <c r="D185" s="142"/>
    </row>
    <row r="186" spans="1:4" ht="18.2" customHeight="1">
      <c r="A186" s="141">
        <v>204</v>
      </c>
      <c r="B186" s="206" t="s">
        <v>251</v>
      </c>
      <c r="C186" s="142">
        <f>C187+C190+C198+C204+C210+C216+C228+C233+C237+C243+C244</f>
        <v>163296</v>
      </c>
      <c r="D186" s="142">
        <f>D187+D190+D198+D204+D210+D216+D228+D233+D237+D243+D244</f>
        <v>181422</v>
      </c>
    </row>
    <row r="187" spans="1:4" ht="18.2" customHeight="1">
      <c r="A187" s="141">
        <v>20401</v>
      </c>
      <c r="B187" s="206" t="s">
        <v>252</v>
      </c>
      <c r="C187" s="142">
        <f>SUM(C188:C189)</f>
        <v>206</v>
      </c>
      <c r="D187" s="142">
        <f>SUM(D188:D189)</f>
        <v>205</v>
      </c>
    </row>
    <row r="188" spans="1:4" ht="18.2" customHeight="1">
      <c r="A188" s="141">
        <v>2040101</v>
      </c>
      <c r="B188" s="206" t="s">
        <v>253</v>
      </c>
      <c r="C188" s="142">
        <v>114</v>
      </c>
      <c r="D188" s="142">
        <v>140</v>
      </c>
    </row>
    <row r="189" spans="1:4" ht="18.2" customHeight="1">
      <c r="A189" s="141">
        <v>2040199</v>
      </c>
      <c r="B189" s="206" t="s">
        <v>254</v>
      </c>
      <c r="C189" s="142">
        <v>92</v>
      </c>
      <c r="D189" s="142">
        <v>65</v>
      </c>
    </row>
    <row r="190" spans="1:4" ht="18.2" customHeight="1">
      <c r="A190" s="141">
        <v>20402</v>
      </c>
      <c r="B190" s="206" t="s">
        <v>255</v>
      </c>
      <c r="C190" s="142">
        <f>SUM(C191:C197)</f>
        <v>145045</v>
      </c>
      <c r="D190" s="142">
        <f>SUM(D191:D197)</f>
        <v>146045</v>
      </c>
    </row>
    <row r="191" spans="1:4" ht="18.2" customHeight="1">
      <c r="A191" s="141">
        <v>2040201</v>
      </c>
      <c r="B191" s="206" t="s">
        <v>147</v>
      </c>
      <c r="C191" s="142">
        <v>95982</v>
      </c>
      <c r="D191" s="142">
        <v>109892</v>
      </c>
    </row>
    <row r="192" spans="1:4" ht="18.2" customHeight="1">
      <c r="A192" s="141">
        <v>2040202</v>
      </c>
      <c r="B192" s="206" t="s">
        <v>148</v>
      </c>
      <c r="C192" s="142">
        <v>20751</v>
      </c>
      <c r="D192" s="142">
        <v>11758</v>
      </c>
    </row>
    <row r="193" spans="1:4" ht="18.2" customHeight="1">
      <c r="A193" s="141">
        <v>2040219</v>
      </c>
      <c r="B193" s="206" t="s">
        <v>181</v>
      </c>
      <c r="C193" s="142">
        <v>824</v>
      </c>
      <c r="D193" s="142">
        <v>1724</v>
      </c>
    </row>
    <row r="194" spans="1:4" ht="18.2" customHeight="1">
      <c r="A194" s="141">
        <v>2040220</v>
      </c>
      <c r="B194" s="206" t="s">
        <v>256</v>
      </c>
      <c r="C194" s="142">
        <v>7542</v>
      </c>
      <c r="D194" s="142">
        <v>9299</v>
      </c>
    </row>
    <row r="195" spans="1:4" ht="18.2" customHeight="1">
      <c r="A195" s="141">
        <v>2040221</v>
      </c>
      <c r="B195" s="206" t="s">
        <v>257</v>
      </c>
      <c r="C195" s="142">
        <v>19</v>
      </c>
      <c r="D195" s="142">
        <v>75</v>
      </c>
    </row>
    <row r="196" spans="1:4" ht="18.2" customHeight="1">
      <c r="A196" s="141">
        <v>2040250</v>
      </c>
      <c r="B196" s="206" t="s">
        <v>154</v>
      </c>
      <c r="C196" s="142">
        <v>3971</v>
      </c>
      <c r="D196" s="142">
        <v>6061</v>
      </c>
    </row>
    <row r="197" spans="1:4" ht="18.2" customHeight="1">
      <c r="A197" s="141">
        <v>2040299</v>
      </c>
      <c r="B197" s="206" t="s">
        <v>258</v>
      </c>
      <c r="C197" s="142">
        <v>15956</v>
      </c>
      <c r="D197" s="142">
        <v>7236</v>
      </c>
    </row>
    <row r="198" spans="1:4" ht="18.2" customHeight="1">
      <c r="A198" s="141">
        <v>20403</v>
      </c>
      <c r="B198" s="206" t="s">
        <v>259</v>
      </c>
      <c r="C198" s="142">
        <f>SUM(C199:C203)</f>
        <v>199</v>
      </c>
      <c r="D198" s="142">
        <f>SUM(D199:D203)</f>
        <v>197</v>
      </c>
    </row>
    <row r="199" spans="1:4" ht="18.2" customHeight="1">
      <c r="A199" s="141">
        <v>2040301</v>
      </c>
      <c r="B199" s="206" t="s">
        <v>147</v>
      </c>
      <c r="C199" s="142">
        <v>38</v>
      </c>
      <c r="D199" s="142">
        <v>30</v>
      </c>
    </row>
    <row r="200" spans="1:4" ht="18.2" customHeight="1">
      <c r="A200" s="141">
        <v>2040302</v>
      </c>
      <c r="B200" s="206" t="s">
        <v>148</v>
      </c>
      <c r="C200" s="142">
        <v>86</v>
      </c>
      <c r="D200" s="142">
        <v>80</v>
      </c>
    </row>
    <row r="201" spans="1:4" ht="18.2" customHeight="1">
      <c r="A201" s="141">
        <v>2040304</v>
      </c>
      <c r="B201" s="206" t="s">
        <v>260</v>
      </c>
      <c r="C201" s="142">
        <v>0</v>
      </c>
      <c r="D201" s="142">
        <v>20</v>
      </c>
    </row>
    <row r="202" spans="1:4" ht="18.2" customHeight="1">
      <c r="A202" s="141">
        <v>2040350</v>
      </c>
      <c r="B202" s="206" t="s">
        <v>154</v>
      </c>
      <c r="C202" s="142">
        <v>36</v>
      </c>
      <c r="D202" s="142">
        <v>57</v>
      </c>
    </row>
    <row r="203" spans="1:4" ht="18.2" customHeight="1">
      <c r="A203" s="141">
        <v>2040399</v>
      </c>
      <c r="B203" s="206" t="s">
        <v>261</v>
      </c>
      <c r="C203" s="142">
        <v>39</v>
      </c>
      <c r="D203" s="142">
        <v>10</v>
      </c>
    </row>
    <row r="204" spans="1:4" ht="18.2" customHeight="1">
      <c r="A204" s="141">
        <v>20404</v>
      </c>
      <c r="B204" s="206" t="s">
        <v>262</v>
      </c>
      <c r="C204" s="142">
        <f>SUM(C205:C209)</f>
        <v>778</v>
      </c>
      <c r="D204" s="142">
        <f>SUM(D205:D209)</f>
        <v>95</v>
      </c>
    </row>
    <row r="205" spans="1:4" ht="18.2" customHeight="1">
      <c r="A205" s="141">
        <v>2040401</v>
      </c>
      <c r="B205" s="206" t="s">
        <v>147</v>
      </c>
      <c r="C205" s="142">
        <v>294</v>
      </c>
      <c r="D205" s="142">
        <v>72</v>
      </c>
    </row>
    <row r="206" spans="1:4" ht="18.2" customHeight="1">
      <c r="A206" s="141">
        <v>2040402</v>
      </c>
      <c r="B206" s="206" t="s">
        <v>148</v>
      </c>
      <c r="C206" s="142">
        <v>199</v>
      </c>
      <c r="D206" s="142"/>
    </row>
    <row r="207" spans="1:4" ht="18.2" customHeight="1">
      <c r="A207" s="141">
        <v>2040409</v>
      </c>
      <c r="B207" s="206" t="s">
        <v>263</v>
      </c>
      <c r="C207" s="142">
        <v>65</v>
      </c>
      <c r="D207" s="142"/>
    </row>
    <row r="208" spans="1:4" ht="18.2" customHeight="1">
      <c r="A208" s="141">
        <v>2040450</v>
      </c>
      <c r="B208" s="206" t="s">
        <v>154</v>
      </c>
      <c r="C208" s="142">
        <v>20</v>
      </c>
      <c r="D208" s="142">
        <v>23</v>
      </c>
    </row>
    <row r="209" spans="1:4" ht="18.2" customHeight="1">
      <c r="A209" s="141">
        <v>2040499</v>
      </c>
      <c r="B209" s="206" t="s">
        <v>264</v>
      </c>
      <c r="C209" s="142">
        <v>200</v>
      </c>
      <c r="D209" s="142"/>
    </row>
    <row r="210" spans="1:4" ht="18.2" customHeight="1">
      <c r="A210" s="141">
        <v>20405</v>
      </c>
      <c r="B210" s="206" t="s">
        <v>265</v>
      </c>
      <c r="C210" s="142">
        <f>SUM(C211:C215)</f>
        <v>2690</v>
      </c>
      <c r="D210" s="142">
        <f>SUM(D211:D215)</f>
        <v>730</v>
      </c>
    </row>
    <row r="211" spans="1:4" ht="18.2" customHeight="1">
      <c r="A211" s="141">
        <v>2040501</v>
      </c>
      <c r="B211" s="206" t="s">
        <v>147</v>
      </c>
      <c r="C211" s="142">
        <v>788</v>
      </c>
      <c r="D211" s="142">
        <v>356</v>
      </c>
    </row>
    <row r="212" spans="1:4" ht="18.2" customHeight="1">
      <c r="A212" s="141">
        <v>2040502</v>
      </c>
      <c r="B212" s="206" t="s">
        <v>148</v>
      </c>
      <c r="C212" s="142">
        <v>292</v>
      </c>
      <c r="D212" s="142">
        <v>262</v>
      </c>
    </row>
    <row r="213" spans="1:4" ht="18.2" customHeight="1">
      <c r="A213" s="141">
        <v>2040506</v>
      </c>
      <c r="B213" s="206" t="s">
        <v>266</v>
      </c>
      <c r="C213" s="142">
        <v>453</v>
      </c>
      <c r="D213" s="142">
        <v>0</v>
      </c>
    </row>
    <row r="214" spans="1:4" ht="18.2" customHeight="1">
      <c r="A214" s="141">
        <v>2040550</v>
      </c>
      <c r="B214" s="206" t="s">
        <v>154</v>
      </c>
      <c r="C214" s="142">
        <v>38</v>
      </c>
      <c r="D214" s="142">
        <v>62</v>
      </c>
    </row>
    <row r="215" spans="1:4" ht="18.2" customHeight="1">
      <c r="A215" s="141">
        <v>2040599</v>
      </c>
      <c r="B215" s="206" t="s">
        <v>267</v>
      </c>
      <c r="C215" s="142">
        <v>1119</v>
      </c>
      <c r="D215" s="142">
        <v>50</v>
      </c>
    </row>
    <row r="216" spans="1:4" ht="18.2" customHeight="1">
      <c r="A216" s="141">
        <v>20406</v>
      </c>
      <c r="B216" s="206" t="s">
        <v>268</v>
      </c>
      <c r="C216" s="142">
        <f>SUM(C217:C227)</f>
        <v>11936</v>
      </c>
      <c r="D216" s="142">
        <f>SUM(D217:D227)</f>
        <v>15082</v>
      </c>
    </row>
    <row r="217" spans="1:4" ht="18.2" customHeight="1">
      <c r="A217" s="141">
        <v>2040601</v>
      </c>
      <c r="B217" s="206" t="s">
        <v>147</v>
      </c>
      <c r="C217" s="142">
        <v>9104</v>
      </c>
      <c r="D217" s="142">
        <v>10862</v>
      </c>
    </row>
    <row r="218" spans="1:4" ht="18.2" customHeight="1">
      <c r="A218" s="141">
        <v>2040602</v>
      </c>
      <c r="B218" s="206" t="s">
        <v>148</v>
      </c>
      <c r="C218" s="142">
        <v>74</v>
      </c>
      <c r="D218" s="142">
        <v>13</v>
      </c>
    </row>
    <row r="219" spans="1:4" ht="18.2" customHeight="1">
      <c r="A219" s="141">
        <v>2040604</v>
      </c>
      <c r="B219" s="206" t="s">
        <v>269</v>
      </c>
      <c r="C219" s="142">
        <v>408</v>
      </c>
      <c r="D219" s="142">
        <v>631</v>
      </c>
    </row>
    <row r="220" spans="1:4" ht="18.2" customHeight="1">
      <c r="A220" s="141">
        <v>2040605</v>
      </c>
      <c r="B220" s="206" t="s">
        <v>270</v>
      </c>
      <c r="C220" s="142">
        <v>218</v>
      </c>
      <c r="D220" s="142">
        <v>219</v>
      </c>
    </row>
    <row r="221" spans="1:4" ht="18.2" customHeight="1">
      <c r="A221" s="141">
        <v>2040606</v>
      </c>
      <c r="B221" s="206" t="s">
        <v>271</v>
      </c>
      <c r="C221" s="142">
        <v>15</v>
      </c>
      <c r="D221" s="142">
        <v>74</v>
      </c>
    </row>
    <row r="222" spans="1:4" ht="18.2" customHeight="1">
      <c r="A222" s="141">
        <v>2040607</v>
      </c>
      <c r="B222" s="206" t="s">
        <v>272</v>
      </c>
      <c r="C222" s="142">
        <v>360</v>
      </c>
      <c r="D222" s="142">
        <v>782</v>
      </c>
    </row>
    <row r="223" spans="1:4" ht="18.2" customHeight="1">
      <c r="A223" s="141">
        <v>2040610</v>
      </c>
      <c r="B223" s="206" t="s">
        <v>273</v>
      </c>
      <c r="C223" s="142">
        <v>71</v>
      </c>
      <c r="D223" s="142">
        <v>126</v>
      </c>
    </row>
    <row r="224" spans="1:4" ht="18.2" customHeight="1">
      <c r="A224" s="141">
        <v>2040612</v>
      </c>
      <c r="B224" s="206" t="s">
        <v>274</v>
      </c>
      <c r="C224" s="142">
        <v>126</v>
      </c>
      <c r="D224" s="142">
        <v>112</v>
      </c>
    </row>
    <row r="225" spans="1:4" ht="18.2" customHeight="1">
      <c r="A225" s="141">
        <v>2040613</v>
      </c>
      <c r="B225" s="206" t="s">
        <v>181</v>
      </c>
      <c r="C225" s="142">
        <v>47</v>
      </c>
      <c r="D225" s="142">
        <v>52</v>
      </c>
    </row>
    <row r="226" spans="1:4" ht="18.2" customHeight="1">
      <c r="A226" s="141">
        <v>2040650</v>
      </c>
      <c r="B226" s="206" t="s">
        <v>154</v>
      </c>
      <c r="C226" s="142">
        <v>532</v>
      </c>
      <c r="D226" s="142">
        <v>865</v>
      </c>
    </row>
    <row r="227" spans="1:4" ht="18.2" customHeight="1">
      <c r="A227" s="141">
        <v>2040699</v>
      </c>
      <c r="B227" s="206" t="s">
        <v>275</v>
      </c>
      <c r="C227" s="142">
        <v>981</v>
      </c>
      <c r="D227" s="142">
        <v>1346</v>
      </c>
    </row>
    <row r="228" spans="1:4" ht="18.2" customHeight="1">
      <c r="A228" s="141">
        <v>20407</v>
      </c>
      <c r="B228" s="206" t="s">
        <v>276</v>
      </c>
      <c r="C228" s="142">
        <f>SUM(C229:C232)</f>
        <v>434</v>
      </c>
      <c r="D228" s="142">
        <f>SUM(D229:D232)</f>
        <v>491</v>
      </c>
    </row>
    <row r="229" spans="1:4" ht="18.2" customHeight="1">
      <c r="A229" s="141">
        <v>2040701</v>
      </c>
      <c r="B229" s="206" t="s">
        <v>147</v>
      </c>
      <c r="C229" s="142">
        <v>239</v>
      </c>
      <c r="D229" s="142">
        <v>241</v>
      </c>
    </row>
    <row r="230" spans="1:4" ht="18.2" customHeight="1">
      <c r="A230" s="141">
        <v>2040704</v>
      </c>
      <c r="B230" s="206" t="s">
        <v>277</v>
      </c>
      <c r="C230" s="142">
        <v>73</v>
      </c>
      <c r="D230" s="142">
        <v>143</v>
      </c>
    </row>
    <row r="231" spans="1:4" ht="18.2" customHeight="1">
      <c r="A231" s="141">
        <v>2040706</v>
      </c>
      <c r="B231" s="206" t="s">
        <v>278</v>
      </c>
      <c r="C231" s="142">
        <v>15</v>
      </c>
      <c r="D231" s="142">
        <v>0</v>
      </c>
    </row>
    <row r="232" spans="1:4" ht="18.2" customHeight="1">
      <c r="A232" s="141">
        <v>2040750</v>
      </c>
      <c r="B232" s="206" t="s">
        <v>154</v>
      </c>
      <c r="C232" s="142">
        <v>107</v>
      </c>
      <c r="D232" s="142">
        <v>107</v>
      </c>
    </row>
    <row r="233" spans="1:4" ht="18.2" customHeight="1">
      <c r="A233" s="141">
        <v>20408</v>
      </c>
      <c r="B233" s="206" t="s">
        <v>279</v>
      </c>
      <c r="C233" s="142">
        <f>SUM(C234:C236)</f>
        <v>917</v>
      </c>
      <c r="D233" s="142">
        <f>SUM(D234:D236)</f>
        <v>1315</v>
      </c>
    </row>
    <row r="234" spans="1:4" ht="18.2" customHeight="1">
      <c r="A234" s="141">
        <v>2040801</v>
      </c>
      <c r="B234" s="206" t="s">
        <v>147</v>
      </c>
      <c r="C234" s="142">
        <v>897</v>
      </c>
      <c r="D234" s="142">
        <v>938</v>
      </c>
    </row>
    <row r="235" spans="1:4" ht="18.2" customHeight="1">
      <c r="A235" s="141">
        <v>2040802</v>
      </c>
      <c r="B235" s="206" t="s">
        <v>148</v>
      </c>
      <c r="C235" s="142">
        <v>20</v>
      </c>
      <c r="D235" s="142">
        <v>81</v>
      </c>
    </row>
    <row r="236" spans="1:4" ht="18.2" customHeight="1">
      <c r="A236" s="141">
        <v>2040804</v>
      </c>
      <c r="B236" s="206" t="s">
        <v>280</v>
      </c>
      <c r="C236" s="142">
        <v>0</v>
      </c>
      <c r="D236" s="142">
        <v>296</v>
      </c>
    </row>
    <row r="237" spans="1:4" ht="18.2" customHeight="1">
      <c r="A237" s="141">
        <v>20409</v>
      </c>
      <c r="B237" s="206" t="s">
        <v>281</v>
      </c>
      <c r="C237" s="142">
        <f>SUM(C238:C242)</f>
        <v>900</v>
      </c>
      <c r="D237" s="142">
        <f>SUM(D238:D242)</f>
        <v>1276</v>
      </c>
    </row>
    <row r="238" spans="1:4" ht="18.2" customHeight="1">
      <c r="A238" s="141">
        <v>2040901</v>
      </c>
      <c r="B238" s="206" t="s">
        <v>147</v>
      </c>
      <c r="C238" s="142">
        <v>663</v>
      </c>
      <c r="D238" s="142">
        <v>676</v>
      </c>
    </row>
    <row r="239" spans="1:4" ht="18.2" customHeight="1">
      <c r="A239" s="141">
        <v>2040902</v>
      </c>
      <c r="B239" s="206" t="s">
        <v>148</v>
      </c>
      <c r="C239" s="142">
        <v>79</v>
      </c>
      <c r="D239" s="142">
        <v>379</v>
      </c>
    </row>
    <row r="240" spans="1:4" ht="18.2" customHeight="1">
      <c r="A240" s="141">
        <v>2040905</v>
      </c>
      <c r="B240" s="206" t="s">
        <v>282</v>
      </c>
      <c r="C240" s="142">
        <v>135</v>
      </c>
      <c r="D240" s="142">
        <v>114</v>
      </c>
    </row>
    <row r="241" spans="1:4" ht="18.2" customHeight="1">
      <c r="A241" s="141">
        <v>2040950</v>
      </c>
      <c r="B241" s="206" t="s">
        <v>154</v>
      </c>
      <c r="C241" s="142">
        <v>0</v>
      </c>
      <c r="D241" s="142">
        <v>107</v>
      </c>
    </row>
    <row r="242" spans="1:4" ht="18.2" customHeight="1">
      <c r="A242" s="141">
        <v>2040999</v>
      </c>
      <c r="B242" s="206" t="s">
        <v>283</v>
      </c>
      <c r="C242" s="142">
        <v>23</v>
      </c>
      <c r="D242" s="142">
        <v>0</v>
      </c>
    </row>
    <row r="243" spans="1:4" ht="18.2" customHeight="1">
      <c r="A243" s="141">
        <v>20410</v>
      </c>
      <c r="B243" s="206" t="s">
        <v>284</v>
      </c>
      <c r="C243" s="142"/>
      <c r="D243" s="142"/>
    </row>
    <row r="244" spans="1:4" ht="18.2" customHeight="1">
      <c r="A244" s="141">
        <v>20499</v>
      </c>
      <c r="B244" s="206" t="s">
        <v>285</v>
      </c>
      <c r="C244" s="142">
        <f>SUM(C245)</f>
        <v>191</v>
      </c>
      <c r="D244" s="142">
        <f>SUM(D245)</f>
        <v>15986</v>
      </c>
    </row>
    <row r="245" spans="1:4" ht="18.2" customHeight="1">
      <c r="A245" s="141">
        <v>2049999</v>
      </c>
      <c r="B245" s="206" t="s">
        <v>286</v>
      </c>
      <c r="C245" s="142">
        <v>191</v>
      </c>
      <c r="D245" s="142">
        <v>15986</v>
      </c>
    </row>
    <row r="246" spans="1:4" ht="18.2" customHeight="1">
      <c r="A246" s="141">
        <v>205</v>
      </c>
      <c r="B246" s="206" t="s">
        <v>287</v>
      </c>
      <c r="C246" s="142">
        <f>C247+C252+C259+C264+C265+C268+C269+C272+C277+C282</f>
        <v>901020</v>
      </c>
      <c r="D246" s="142">
        <f>D247+D252+D259+D264+D265+D268+D269+D272+D277+D282</f>
        <v>874042</v>
      </c>
    </row>
    <row r="247" spans="1:4" ht="18.2" customHeight="1">
      <c r="A247" s="141">
        <v>20501</v>
      </c>
      <c r="B247" s="206" t="s">
        <v>288</v>
      </c>
      <c r="C247" s="142">
        <f>SUM(C248:C251)</f>
        <v>19447</v>
      </c>
      <c r="D247" s="142">
        <f>SUM(D248:D251)</f>
        <v>27217</v>
      </c>
    </row>
    <row r="248" spans="1:4" ht="18.2" customHeight="1">
      <c r="A248" s="141">
        <v>2050101</v>
      </c>
      <c r="B248" s="206" t="s">
        <v>147</v>
      </c>
      <c r="C248" s="142">
        <v>10979</v>
      </c>
      <c r="D248" s="142">
        <v>17122</v>
      </c>
    </row>
    <row r="249" spans="1:4" ht="18.2" customHeight="1">
      <c r="A249" s="141">
        <v>2050102</v>
      </c>
      <c r="B249" s="206" t="s">
        <v>148</v>
      </c>
      <c r="C249" s="142">
        <v>2659</v>
      </c>
      <c r="D249" s="142">
        <v>2820</v>
      </c>
    </row>
    <row r="250" spans="1:4" ht="18.2" customHeight="1">
      <c r="A250" s="141">
        <v>2050103</v>
      </c>
      <c r="B250" s="206" t="s">
        <v>149</v>
      </c>
      <c r="C250" s="142">
        <v>18</v>
      </c>
      <c r="D250" s="142">
        <v>490</v>
      </c>
    </row>
    <row r="251" spans="1:4" ht="18.2" customHeight="1">
      <c r="A251" s="141">
        <v>2050199</v>
      </c>
      <c r="B251" s="206" t="s">
        <v>289</v>
      </c>
      <c r="C251" s="142">
        <v>5791</v>
      </c>
      <c r="D251" s="142">
        <v>6785</v>
      </c>
    </row>
    <row r="252" spans="1:4" ht="18.2" customHeight="1">
      <c r="A252" s="141">
        <v>20502</v>
      </c>
      <c r="B252" s="206" t="s">
        <v>290</v>
      </c>
      <c r="C252" s="142">
        <f>SUM(C253:C258)</f>
        <v>776983</v>
      </c>
      <c r="D252" s="142">
        <f>SUM(D253:D258)</f>
        <v>741134</v>
      </c>
    </row>
    <row r="253" spans="1:4" ht="18.2" customHeight="1">
      <c r="A253" s="141">
        <v>2050201</v>
      </c>
      <c r="B253" s="206" t="s">
        <v>291</v>
      </c>
      <c r="C253" s="142">
        <v>58086</v>
      </c>
      <c r="D253" s="142">
        <v>62621</v>
      </c>
    </row>
    <row r="254" spans="1:4" ht="18.2" customHeight="1">
      <c r="A254" s="141">
        <v>2050202</v>
      </c>
      <c r="B254" s="206" t="s">
        <v>292</v>
      </c>
      <c r="C254" s="142">
        <v>304921</v>
      </c>
      <c r="D254" s="142">
        <v>312904</v>
      </c>
    </row>
    <row r="255" spans="1:4" ht="18.2" customHeight="1">
      <c r="A255" s="141">
        <v>2050203</v>
      </c>
      <c r="B255" s="206" t="s">
        <v>293</v>
      </c>
      <c r="C255" s="142">
        <v>171573</v>
      </c>
      <c r="D255" s="142">
        <v>178697</v>
      </c>
    </row>
    <row r="256" spans="1:4" ht="18.2" customHeight="1">
      <c r="A256" s="141">
        <v>2050204</v>
      </c>
      <c r="B256" s="206" t="s">
        <v>294</v>
      </c>
      <c r="C256" s="142">
        <v>125850</v>
      </c>
      <c r="D256" s="142">
        <v>116216</v>
      </c>
    </row>
    <row r="257" spans="1:4" ht="18.2" customHeight="1">
      <c r="A257" s="141">
        <v>2050205</v>
      </c>
      <c r="B257" s="206" t="s">
        <v>295</v>
      </c>
      <c r="C257" s="142">
        <v>48190</v>
      </c>
      <c r="D257" s="142">
        <v>39098</v>
      </c>
    </row>
    <row r="258" spans="1:4" ht="18.2" customHeight="1">
      <c r="A258" s="141">
        <v>2050299</v>
      </c>
      <c r="B258" s="206" t="s">
        <v>296</v>
      </c>
      <c r="C258" s="142">
        <v>68363</v>
      </c>
      <c r="D258" s="142">
        <v>31598</v>
      </c>
    </row>
    <row r="259" spans="1:4" ht="18.2" customHeight="1">
      <c r="A259" s="141">
        <v>20503</v>
      </c>
      <c r="B259" s="206" t="s">
        <v>297</v>
      </c>
      <c r="C259" s="142">
        <f>SUM(C260:C263)</f>
        <v>69290</v>
      </c>
      <c r="D259" s="142">
        <f>SUM(D260:D263)</f>
        <v>68311</v>
      </c>
    </row>
    <row r="260" spans="1:4" ht="18.2" customHeight="1">
      <c r="A260" s="141">
        <v>2050302</v>
      </c>
      <c r="B260" s="206" t="s">
        <v>298</v>
      </c>
      <c r="C260" s="142">
        <v>47661</v>
      </c>
      <c r="D260" s="142">
        <v>46726</v>
      </c>
    </row>
    <row r="261" spans="1:4" ht="18.2" customHeight="1">
      <c r="A261" s="141">
        <v>2050303</v>
      </c>
      <c r="B261" s="206" t="s">
        <v>299</v>
      </c>
      <c r="C261" s="142">
        <v>500</v>
      </c>
      <c r="D261" s="142">
        <v>95</v>
      </c>
    </row>
    <row r="262" spans="1:4" ht="18.2" customHeight="1">
      <c r="A262" s="141">
        <v>2050305</v>
      </c>
      <c r="B262" s="206" t="s">
        <v>300</v>
      </c>
      <c r="C262" s="142">
        <v>21055</v>
      </c>
      <c r="D262" s="142">
        <v>21490</v>
      </c>
    </row>
    <row r="263" spans="1:4" ht="18.2" customHeight="1">
      <c r="A263" s="141">
        <v>2050399</v>
      </c>
      <c r="B263" s="206" t="s">
        <v>301</v>
      </c>
      <c r="C263" s="142">
        <v>74</v>
      </c>
      <c r="D263" s="142">
        <v>0</v>
      </c>
    </row>
    <row r="264" spans="1:4" ht="18.2" customHeight="1">
      <c r="A264" s="141">
        <v>20504</v>
      </c>
      <c r="B264" s="206" t="s">
        <v>302</v>
      </c>
      <c r="C264" s="142"/>
      <c r="D264" s="142"/>
    </row>
    <row r="265" spans="1:4" ht="18.2" customHeight="1">
      <c r="A265" s="141">
        <v>20505</v>
      </c>
      <c r="B265" s="206" t="s">
        <v>303</v>
      </c>
      <c r="C265" s="142">
        <f>SUM(C266:C267)</f>
        <v>20</v>
      </c>
      <c r="D265" s="142"/>
    </row>
    <row r="266" spans="1:4" ht="18.2" customHeight="1">
      <c r="A266" s="141">
        <v>2050501</v>
      </c>
      <c r="B266" s="206" t="s">
        <v>304</v>
      </c>
      <c r="C266" s="142">
        <v>8</v>
      </c>
      <c r="D266" s="142"/>
    </row>
    <row r="267" spans="1:4" ht="18.2" customHeight="1">
      <c r="A267" s="141">
        <v>2050599</v>
      </c>
      <c r="B267" s="206" t="s">
        <v>305</v>
      </c>
      <c r="C267" s="142">
        <v>12</v>
      </c>
      <c r="D267" s="142"/>
    </row>
    <row r="268" spans="1:4" ht="18.2" customHeight="1">
      <c r="A268" s="141">
        <v>20506</v>
      </c>
      <c r="B268" s="206" t="s">
        <v>306</v>
      </c>
      <c r="C268" s="142"/>
      <c r="D268" s="142"/>
    </row>
    <row r="269" spans="1:4" ht="18.2" customHeight="1">
      <c r="A269" s="141">
        <v>20507</v>
      </c>
      <c r="B269" s="206" t="s">
        <v>307</v>
      </c>
      <c r="C269" s="142">
        <f>SUM(C270:C271)</f>
        <v>6758</v>
      </c>
      <c r="D269" s="142">
        <f>SUM(D270:D271)</f>
        <v>6883</v>
      </c>
    </row>
    <row r="270" spans="1:4" ht="18.2" customHeight="1">
      <c r="A270" s="141">
        <v>2050701</v>
      </c>
      <c r="B270" s="206" t="s">
        <v>308</v>
      </c>
      <c r="C270" s="142">
        <v>6721</v>
      </c>
      <c r="D270" s="142">
        <v>6861</v>
      </c>
    </row>
    <row r="271" spans="1:4" ht="18.2" customHeight="1">
      <c r="A271" s="141">
        <v>2050799</v>
      </c>
      <c r="B271" s="206" t="s">
        <v>309</v>
      </c>
      <c r="C271" s="142">
        <v>37</v>
      </c>
      <c r="D271" s="142">
        <v>22</v>
      </c>
    </row>
    <row r="272" spans="1:4" ht="18.2" customHeight="1">
      <c r="A272" s="141">
        <v>20508</v>
      </c>
      <c r="B272" s="206" t="s">
        <v>310</v>
      </c>
      <c r="C272" s="142">
        <f>SUM(C273:C276)</f>
        <v>13644</v>
      </c>
      <c r="D272" s="142">
        <f>SUM(D273:D276)</f>
        <v>15616</v>
      </c>
    </row>
    <row r="273" spans="1:4" ht="18.2" customHeight="1">
      <c r="A273" s="141">
        <v>2050801</v>
      </c>
      <c r="B273" s="206" t="s">
        <v>311</v>
      </c>
      <c r="C273" s="142">
        <v>5895</v>
      </c>
      <c r="D273" s="142">
        <v>8453</v>
      </c>
    </row>
    <row r="274" spans="1:4" ht="18.2" customHeight="1">
      <c r="A274" s="141">
        <v>2050802</v>
      </c>
      <c r="B274" s="206" t="s">
        <v>312</v>
      </c>
      <c r="C274" s="142">
        <v>7030</v>
      </c>
      <c r="D274" s="142">
        <v>7153</v>
      </c>
    </row>
    <row r="275" spans="1:4" ht="18.2" customHeight="1">
      <c r="A275" s="141">
        <v>2050803</v>
      </c>
      <c r="B275" s="206" t="s">
        <v>313</v>
      </c>
      <c r="C275" s="142">
        <v>653</v>
      </c>
      <c r="D275" s="142">
        <v>10</v>
      </c>
    </row>
    <row r="276" spans="1:4" ht="18.2" customHeight="1">
      <c r="A276" s="141">
        <v>2050899</v>
      </c>
      <c r="B276" s="206" t="s">
        <v>314</v>
      </c>
      <c r="C276" s="142">
        <v>66</v>
      </c>
      <c r="D276" s="142">
        <v>0</v>
      </c>
    </row>
    <row r="277" spans="1:4" ht="18.2" customHeight="1">
      <c r="A277" s="141">
        <v>20509</v>
      </c>
      <c r="B277" s="206" t="s">
        <v>315</v>
      </c>
      <c r="C277" s="142">
        <f>SUM(C278:C281)</f>
        <v>7446</v>
      </c>
      <c r="D277" s="142">
        <f>SUM(D278:D281)</f>
        <v>9274</v>
      </c>
    </row>
    <row r="278" spans="1:4" ht="18.2" customHeight="1">
      <c r="A278" s="141">
        <v>2050901</v>
      </c>
      <c r="B278" s="206" t="s">
        <v>316</v>
      </c>
      <c r="C278" s="142">
        <v>0</v>
      </c>
      <c r="D278" s="142">
        <v>829</v>
      </c>
    </row>
    <row r="279" spans="1:4" ht="18.2" customHeight="1">
      <c r="A279" s="141">
        <v>2050902</v>
      </c>
      <c r="B279" s="206" t="s">
        <v>317</v>
      </c>
      <c r="C279" s="142">
        <v>0</v>
      </c>
      <c r="D279" s="142">
        <v>1303</v>
      </c>
    </row>
    <row r="280" spans="1:4" ht="18.2" customHeight="1">
      <c r="A280" s="141">
        <v>2050903</v>
      </c>
      <c r="B280" s="206" t="s">
        <v>318</v>
      </c>
      <c r="C280" s="142">
        <v>862</v>
      </c>
      <c r="D280" s="142">
        <v>0</v>
      </c>
    </row>
    <row r="281" spans="1:4" ht="18.2" customHeight="1">
      <c r="A281" s="141">
        <v>2050999</v>
      </c>
      <c r="B281" s="206" t="s">
        <v>319</v>
      </c>
      <c r="C281" s="142">
        <v>6584</v>
      </c>
      <c r="D281" s="142">
        <v>7142</v>
      </c>
    </row>
    <row r="282" spans="1:4" ht="18.2" customHeight="1">
      <c r="A282" s="141">
        <v>20599</v>
      </c>
      <c r="B282" s="206" t="s">
        <v>102</v>
      </c>
      <c r="C282" s="142">
        <f>C283</f>
        <v>7432</v>
      </c>
      <c r="D282" s="142">
        <f>D283</f>
        <v>5607</v>
      </c>
    </row>
    <row r="283" spans="1:4" ht="18.2" customHeight="1">
      <c r="A283" s="141">
        <v>2059999</v>
      </c>
      <c r="B283" s="206" t="s">
        <v>320</v>
      </c>
      <c r="C283" s="142">
        <v>7432</v>
      </c>
      <c r="D283" s="142">
        <v>5607</v>
      </c>
    </row>
    <row r="284" spans="1:4" ht="18.2" customHeight="1">
      <c r="A284" s="141">
        <v>206</v>
      </c>
      <c r="B284" s="206" t="s">
        <v>321</v>
      </c>
      <c r="C284" s="142">
        <f>SUM(C285,C290,C293,C295,C298,C302,C305,C312,C314,C316)</f>
        <v>16307</v>
      </c>
      <c r="D284" s="142">
        <f>SUM(D285,D290,D293,D295,D298,D302,D305,D312,D314,D316)</f>
        <v>25987</v>
      </c>
    </row>
    <row r="285" spans="1:4" ht="18.2" customHeight="1">
      <c r="A285" s="141">
        <v>20601</v>
      </c>
      <c r="B285" s="206" t="s">
        <v>322</v>
      </c>
      <c r="C285" s="142">
        <f>SUM(C286:C289)</f>
        <v>2942</v>
      </c>
      <c r="D285" s="142">
        <f>SUM(D286:D289)</f>
        <v>8320</v>
      </c>
    </row>
    <row r="286" spans="1:4" ht="18.2" customHeight="1">
      <c r="A286" s="141">
        <v>2060101</v>
      </c>
      <c r="B286" s="206" t="s">
        <v>147</v>
      </c>
      <c r="C286" s="142">
        <v>1533</v>
      </c>
      <c r="D286" s="142">
        <v>2474</v>
      </c>
    </row>
    <row r="287" spans="1:4" ht="18.2" customHeight="1">
      <c r="A287" s="141">
        <v>2060102</v>
      </c>
      <c r="B287" s="206" t="s">
        <v>148</v>
      </c>
      <c r="C287" s="142">
        <v>190</v>
      </c>
      <c r="D287" s="142">
        <v>6</v>
      </c>
    </row>
    <row r="288" spans="1:4" ht="18.2" customHeight="1">
      <c r="A288" s="141">
        <v>2060103</v>
      </c>
      <c r="B288" s="206" t="s">
        <v>149</v>
      </c>
      <c r="C288" s="142">
        <v>1126</v>
      </c>
      <c r="D288" s="142">
        <v>2</v>
      </c>
    </row>
    <row r="289" spans="1:4" ht="18.2" customHeight="1">
      <c r="A289" s="141">
        <v>2060199</v>
      </c>
      <c r="B289" s="206" t="s">
        <v>323</v>
      </c>
      <c r="C289" s="142">
        <v>93</v>
      </c>
      <c r="D289" s="142">
        <v>5838</v>
      </c>
    </row>
    <row r="290" spans="1:4" ht="18.2" customHeight="1">
      <c r="A290" s="141">
        <v>20602</v>
      </c>
      <c r="B290" s="206" t="s">
        <v>324</v>
      </c>
      <c r="C290" s="142">
        <f>SUM(C291:C292)</f>
        <v>3257</v>
      </c>
      <c r="D290" s="142">
        <f>SUM(D291:D292)</f>
        <v>3747</v>
      </c>
    </row>
    <row r="291" spans="1:4" ht="18.2" customHeight="1">
      <c r="A291" s="141">
        <v>2060201</v>
      </c>
      <c r="B291" s="206" t="s">
        <v>325</v>
      </c>
      <c r="C291" s="142">
        <v>3225</v>
      </c>
      <c r="D291" s="142">
        <v>3747</v>
      </c>
    </row>
    <row r="292" spans="1:4" ht="18.2" customHeight="1">
      <c r="A292" s="141">
        <v>2060203</v>
      </c>
      <c r="B292" s="206" t="s">
        <v>326</v>
      </c>
      <c r="C292" s="142">
        <v>32</v>
      </c>
      <c r="D292" s="142"/>
    </row>
    <row r="293" spans="1:4" ht="18.2" customHeight="1">
      <c r="A293" s="141">
        <v>20603</v>
      </c>
      <c r="B293" s="206" t="s">
        <v>327</v>
      </c>
      <c r="C293" s="142">
        <f>SUM(C294:C294)</f>
        <v>974</v>
      </c>
      <c r="D293" s="142">
        <f>SUM(D294:D294)</f>
        <v>160</v>
      </c>
    </row>
    <row r="294" spans="1:4" ht="18.2" customHeight="1">
      <c r="A294" s="141">
        <v>2060399</v>
      </c>
      <c r="B294" s="206" t="s">
        <v>328</v>
      </c>
      <c r="C294" s="142">
        <v>974</v>
      </c>
      <c r="D294" s="142">
        <v>160</v>
      </c>
    </row>
    <row r="295" spans="1:4" ht="18.2" customHeight="1">
      <c r="A295" s="141">
        <v>20604</v>
      </c>
      <c r="B295" s="206" t="s">
        <v>329</v>
      </c>
      <c r="C295" s="142">
        <f>SUM(C296:C297)</f>
        <v>2520</v>
      </c>
      <c r="D295" s="142">
        <f>SUM(D296:D297)</f>
        <v>721</v>
      </c>
    </row>
    <row r="296" spans="1:4" ht="18.2" customHeight="1">
      <c r="A296" s="141">
        <v>2060404</v>
      </c>
      <c r="B296" s="206" t="s">
        <v>330</v>
      </c>
      <c r="C296" s="142">
        <v>1111</v>
      </c>
      <c r="D296" s="142">
        <v>531</v>
      </c>
    </row>
    <row r="297" spans="1:4" ht="18.2" customHeight="1">
      <c r="A297" s="141">
        <v>2060499</v>
      </c>
      <c r="B297" s="206" t="s">
        <v>331</v>
      </c>
      <c r="C297" s="142">
        <v>1409</v>
      </c>
      <c r="D297" s="142">
        <v>190</v>
      </c>
    </row>
    <row r="298" spans="1:4" ht="18.2" customHeight="1">
      <c r="A298" s="141">
        <v>20605</v>
      </c>
      <c r="B298" s="206" t="s">
        <v>332</v>
      </c>
      <c r="C298" s="142">
        <f>SUM(C299:C301)</f>
        <v>134</v>
      </c>
      <c r="D298" s="142">
        <f>SUM(D299:D301)</f>
        <v>1013</v>
      </c>
    </row>
    <row r="299" spans="1:4" ht="18.2" customHeight="1">
      <c r="A299" s="141">
        <v>2060502</v>
      </c>
      <c r="B299" s="206" t="s">
        <v>333</v>
      </c>
      <c r="C299" s="142">
        <v>0</v>
      </c>
      <c r="D299" s="142">
        <v>57</v>
      </c>
    </row>
    <row r="300" spans="1:4" ht="18.2" customHeight="1">
      <c r="A300" s="141">
        <v>2060503</v>
      </c>
      <c r="B300" s="206" t="s">
        <v>334</v>
      </c>
      <c r="C300" s="142">
        <v>134</v>
      </c>
      <c r="D300" s="142">
        <v>456</v>
      </c>
    </row>
    <row r="301" spans="1:4" ht="18.2" customHeight="1">
      <c r="A301" s="141">
        <v>2060599</v>
      </c>
      <c r="B301" s="206" t="s">
        <v>335</v>
      </c>
      <c r="C301" s="142">
        <v>0</v>
      </c>
      <c r="D301" s="142">
        <v>500</v>
      </c>
    </row>
    <row r="302" spans="1:4" ht="18.2" customHeight="1">
      <c r="A302" s="141">
        <v>20606</v>
      </c>
      <c r="B302" s="206" t="s">
        <v>336</v>
      </c>
      <c r="C302" s="142">
        <f>SUM(C303:C304)</f>
        <v>250</v>
      </c>
      <c r="D302" s="142">
        <f>SUM(D303:D304)</f>
        <v>318</v>
      </c>
    </row>
    <row r="303" spans="1:4" ht="18.2" customHeight="1">
      <c r="A303" s="141">
        <v>2060601</v>
      </c>
      <c r="B303" s="206" t="s">
        <v>337</v>
      </c>
      <c r="C303" s="142">
        <v>126</v>
      </c>
      <c r="D303" s="142">
        <v>152</v>
      </c>
    </row>
    <row r="304" spans="1:4" ht="18.2" customHeight="1">
      <c r="A304" s="141">
        <v>2060602</v>
      </c>
      <c r="B304" s="206" t="s">
        <v>338</v>
      </c>
      <c r="C304" s="142">
        <v>124</v>
      </c>
      <c r="D304" s="142">
        <v>166</v>
      </c>
    </row>
    <row r="305" spans="1:4" ht="18.2" customHeight="1">
      <c r="A305" s="141">
        <v>20607</v>
      </c>
      <c r="B305" s="206" t="s">
        <v>339</v>
      </c>
      <c r="C305" s="142">
        <f>SUM(C306:C311)</f>
        <v>3005</v>
      </c>
      <c r="D305" s="142">
        <f>SUM(D306:D311)</f>
        <v>1446</v>
      </c>
    </row>
    <row r="306" spans="1:4" ht="18.2" customHeight="1">
      <c r="A306" s="141">
        <v>2060701</v>
      </c>
      <c r="B306" s="206" t="s">
        <v>325</v>
      </c>
      <c r="C306" s="142">
        <v>531</v>
      </c>
      <c r="D306" s="142">
        <v>817</v>
      </c>
    </row>
    <row r="307" spans="1:4" ht="18.2" customHeight="1">
      <c r="A307" s="141">
        <v>2060702</v>
      </c>
      <c r="B307" s="206" t="s">
        <v>340</v>
      </c>
      <c r="C307" s="142">
        <v>411</v>
      </c>
      <c r="D307" s="142">
        <v>586</v>
      </c>
    </row>
    <row r="308" spans="1:4" ht="18.2" customHeight="1">
      <c r="A308" s="141">
        <v>2060703</v>
      </c>
      <c r="B308" s="206" t="s">
        <v>341</v>
      </c>
      <c r="C308" s="142">
        <v>1932</v>
      </c>
      <c r="D308" s="142">
        <v>0</v>
      </c>
    </row>
    <row r="309" spans="1:4" ht="18.2" customHeight="1">
      <c r="A309" s="141">
        <v>2060704</v>
      </c>
      <c r="B309" s="206" t="s">
        <v>342</v>
      </c>
      <c r="C309" s="142">
        <v>0</v>
      </c>
      <c r="D309" s="142">
        <v>5</v>
      </c>
    </row>
    <row r="310" spans="1:4" ht="18.2" customHeight="1">
      <c r="A310" s="141">
        <v>2060705</v>
      </c>
      <c r="B310" s="206" t="s">
        <v>343</v>
      </c>
      <c r="C310" s="142">
        <v>91</v>
      </c>
      <c r="D310" s="142">
        <v>38</v>
      </c>
    </row>
    <row r="311" spans="1:4" ht="18.2" customHeight="1">
      <c r="A311" s="141">
        <v>2060799</v>
      </c>
      <c r="B311" s="206" t="s">
        <v>344</v>
      </c>
      <c r="C311" s="142">
        <v>40</v>
      </c>
      <c r="D311" s="142">
        <v>0</v>
      </c>
    </row>
    <row r="312" spans="1:4" ht="18.2" customHeight="1">
      <c r="A312" s="141">
        <v>20608</v>
      </c>
      <c r="B312" s="206" t="s">
        <v>345</v>
      </c>
      <c r="C312" s="142">
        <f>SUM(C313:C313)</f>
        <v>82</v>
      </c>
      <c r="D312" s="142">
        <f>SUM(D313:D313)</f>
        <v>3066</v>
      </c>
    </row>
    <row r="313" spans="1:4" ht="18.2" customHeight="1">
      <c r="A313" s="141">
        <v>2060899</v>
      </c>
      <c r="B313" s="206" t="s">
        <v>346</v>
      </c>
      <c r="C313" s="142">
        <v>82</v>
      </c>
      <c r="D313" s="142">
        <v>3066</v>
      </c>
    </row>
    <row r="314" spans="1:4" ht="18.2" customHeight="1">
      <c r="A314" s="141">
        <v>20609</v>
      </c>
      <c r="B314" s="206" t="s">
        <v>347</v>
      </c>
      <c r="C314" s="142">
        <f>SUM(C315)</f>
        <v>557</v>
      </c>
      <c r="D314" s="142">
        <f>SUM(D315)</f>
        <v>0</v>
      </c>
    </row>
    <row r="315" spans="1:4" ht="18.2" customHeight="1">
      <c r="A315" s="141">
        <v>2060901</v>
      </c>
      <c r="B315" s="206" t="s">
        <v>348</v>
      </c>
      <c r="C315" s="142">
        <v>557</v>
      </c>
      <c r="D315" s="142"/>
    </row>
    <row r="316" spans="1:4" ht="18.2" customHeight="1">
      <c r="A316" s="141">
        <v>20699</v>
      </c>
      <c r="B316" s="206" t="s">
        <v>103</v>
      </c>
      <c r="C316" s="142">
        <f>SUM(C317:C318)</f>
        <v>2586</v>
      </c>
      <c r="D316" s="142">
        <f>SUM(D317:D318)</f>
        <v>7196</v>
      </c>
    </row>
    <row r="317" spans="1:4" ht="18.2" customHeight="1">
      <c r="A317" s="141">
        <v>2069901</v>
      </c>
      <c r="B317" s="206" t="s">
        <v>349</v>
      </c>
      <c r="C317" s="142">
        <v>0</v>
      </c>
      <c r="D317" s="142">
        <v>33</v>
      </c>
    </row>
    <row r="318" spans="1:4" ht="18.2" customHeight="1">
      <c r="A318" s="141">
        <v>2069999</v>
      </c>
      <c r="B318" s="206" t="s">
        <v>350</v>
      </c>
      <c r="C318" s="142">
        <v>2586</v>
      </c>
      <c r="D318" s="142">
        <v>7163</v>
      </c>
    </row>
    <row r="319" spans="1:4" ht="18.2" customHeight="1">
      <c r="A319" s="141">
        <v>207</v>
      </c>
      <c r="B319" s="206" t="s">
        <v>351</v>
      </c>
      <c r="C319" s="142">
        <f>SUM(C320,C336,C344,C352,C358,C365)</f>
        <v>78853</v>
      </c>
      <c r="D319" s="142">
        <f>SUM(D320,D336,D344,D352,D358,D365)</f>
        <v>76726</v>
      </c>
    </row>
    <row r="320" spans="1:4" ht="18.2" customHeight="1">
      <c r="A320" s="141">
        <v>20701</v>
      </c>
      <c r="B320" s="206" t="s">
        <v>352</v>
      </c>
      <c r="C320" s="142">
        <f>SUM(C321:C335)</f>
        <v>40347</v>
      </c>
      <c r="D320" s="142">
        <f>SUM(D321:D335)</f>
        <v>39381</v>
      </c>
    </row>
    <row r="321" spans="1:4" ht="18.2" customHeight="1">
      <c r="A321" s="141">
        <v>2070101</v>
      </c>
      <c r="B321" s="206" t="s">
        <v>147</v>
      </c>
      <c r="C321" s="142">
        <v>7128</v>
      </c>
      <c r="D321" s="142">
        <v>7777</v>
      </c>
    </row>
    <row r="322" spans="1:4" ht="18.2" customHeight="1">
      <c r="A322" s="141">
        <v>2070102</v>
      </c>
      <c r="B322" s="206" t="s">
        <v>148</v>
      </c>
      <c r="C322" s="142">
        <v>3195</v>
      </c>
      <c r="D322" s="142">
        <v>590</v>
      </c>
    </row>
    <row r="323" spans="1:4" ht="18.2" customHeight="1">
      <c r="A323" s="141">
        <v>2070103</v>
      </c>
      <c r="B323" s="206" t="s">
        <v>149</v>
      </c>
      <c r="C323" s="142">
        <v>65</v>
      </c>
      <c r="D323" s="142">
        <v>720</v>
      </c>
    </row>
    <row r="324" spans="1:4" ht="18.2" customHeight="1">
      <c r="A324" s="141">
        <v>2070104</v>
      </c>
      <c r="B324" s="206" t="s">
        <v>353</v>
      </c>
      <c r="C324" s="142">
        <v>2690</v>
      </c>
      <c r="D324" s="142">
        <v>2431</v>
      </c>
    </row>
    <row r="325" spans="1:4" ht="18.2" customHeight="1">
      <c r="A325" s="141">
        <v>2070105</v>
      </c>
      <c r="B325" s="206" t="s">
        <v>354</v>
      </c>
      <c r="C325" s="142">
        <v>930</v>
      </c>
      <c r="D325" s="142">
        <v>371</v>
      </c>
    </row>
    <row r="326" spans="1:4" ht="18.2" customHeight="1">
      <c r="A326" s="141">
        <v>2070106</v>
      </c>
      <c r="B326" s="206" t="s">
        <v>355</v>
      </c>
      <c r="C326" s="142">
        <v>420</v>
      </c>
      <c r="D326" s="142">
        <v>0</v>
      </c>
    </row>
    <row r="327" spans="1:4" ht="18.2" customHeight="1">
      <c r="A327" s="141">
        <v>2070107</v>
      </c>
      <c r="B327" s="206" t="s">
        <v>356</v>
      </c>
      <c r="C327" s="142">
        <v>2284</v>
      </c>
      <c r="D327" s="142">
        <v>3037</v>
      </c>
    </row>
    <row r="328" spans="1:4" ht="18.2" customHeight="1">
      <c r="A328" s="141">
        <v>2070108</v>
      </c>
      <c r="B328" s="206" t="s">
        <v>357</v>
      </c>
      <c r="C328" s="142">
        <v>988</v>
      </c>
      <c r="D328" s="142">
        <v>325</v>
      </c>
    </row>
    <row r="329" spans="1:4" ht="18.2" customHeight="1">
      <c r="A329" s="141">
        <v>2070109</v>
      </c>
      <c r="B329" s="206" t="s">
        <v>358</v>
      </c>
      <c r="C329" s="142">
        <v>1826</v>
      </c>
      <c r="D329" s="142">
        <v>2022</v>
      </c>
    </row>
    <row r="330" spans="1:4" ht="18.2" customHeight="1">
      <c r="A330" s="141">
        <v>2070110</v>
      </c>
      <c r="B330" s="206" t="s">
        <v>359</v>
      </c>
      <c r="C330" s="142">
        <v>192</v>
      </c>
      <c r="D330" s="142">
        <v>27</v>
      </c>
    </row>
    <row r="331" spans="1:4" ht="18.2" customHeight="1">
      <c r="A331" s="141">
        <v>2070111</v>
      </c>
      <c r="B331" s="206" t="s">
        <v>360</v>
      </c>
      <c r="C331" s="142">
        <v>868</v>
      </c>
      <c r="D331" s="142">
        <v>4571</v>
      </c>
    </row>
    <row r="332" spans="1:4" ht="18.2" customHeight="1">
      <c r="A332" s="141">
        <v>2070112</v>
      </c>
      <c r="B332" s="206" t="s">
        <v>361</v>
      </c>
      <c r="C332" s="142">
        <v>1258</v>
      </c>
      <c r="D332" s="142">
        <v>1589</v>
      </c>
    </row>
    <row r="333" spans="1:4" ht="18.2" customHeight="1">
      <c r="A333" s="141">
        <v>2070113</v>
      </c>
      <c r="B333" s="206" t="s">
        <v>362</v>
      </c>
      <c r="C333" s="142">
        <v>4280</v>
      </c>
      <c r="D333" s="142">
        <v>1746</v>
      </c>
    </row>
    <row r="334" spans="1:4" ht="18.2" customHeight="1">
      <c r="A334" s="141">
        <v>2070114</v>
      </c>
      <c r="B334" s="206" t="s">
        <v>363</v>
      </c>
      <c r="C334" s="142">
        <v>765</v>
      </c>
      <c r="D334" s="142">
        <v>561</v>
      </c>
    </row>
    <row r="335" spans="1:4" ht="18.2" customHeight="1">
      <c r="A335" s="141">
        <v>2070199</v>
      </c>
      <c r="B335" s="206" t="s">
        <v>364</v>
      </c>
      <c r="C335" s="142">
        <v>13458</v>
      </c>
      <c r="D335" s="142">
        <v>13614</v>
      </c>
    </row>
    <row r="336" spans="1:4" ht="18.2" customHeight="1">
      <c r="A336" s="141">
        <v>20702</v>
      </c>
      <c r="B336" s="206" t="s">
        <v>365</v>
      </c>
      <c r="C336" s="142">
        <f>SUM(C337:C343)</f>
        <v>8971</v>
      </c>
      <c r="D336" s="142">
        <f>SUM(D337:D343)</f>
        <v>8507</v>
      </c>
    </row>
    <row r="337" spans="1:4" ht="18.2" customHeight="1">
      <c r="A337" s="141">
        <v>2070201</v>
      </c>
      <c r="B337" s="206" t="s">
        <v>147</v>
      </c>
      <c r="C337" s="142">
        <v>1626</v>
      </c>
      <c r="D337" s="142">
        <v>372</v>
      </c>
    </row>
    <row r="338" spans="1:4" ht="18.2" customHeight="1">
      <c r="A338" s="141">
        <v>2070202</v>
      </c>
      <c r="B338" s="206" t="s">
        <v>148</v>
      </c>
      <c r="C338" s="142">
        <v>79</v>
      </c>
      <c r="D338" s="142">
        <v>0</v>
      </c>
    </row>
    <row r="339" spans="1:4" ht="18.2" customHeight="1">
      <c r="A339" s="141">
        <v>2070203</v>
      </c>
      <c r="B339" s="206" t="s">
        <v>149</v>
      </c>
      <c r="C339" s="142">
        <v>54</v>
      </c>
      <c r="D339" s="142">
        <v>0</v>
      </c>
    </row>
    <row r="340" spans="1:4" ht="18.2" customHeight="1">
      <c r="A340" s="141">
        <v>2070204</v>
      </c>
      <c r="B340" s="206" t="s">
        <v>366</v>
      </c>
      <c r="C340" s="142">
        <v>2799</v>
      </c>
      <c r="D340" s="142">
        <v>4071</v>
      </c>
    </row>
    <row r="341" spans="1:4" ht="18.2" customHeight="1">
      <c r="A341" s="141">
        <v>2070205</v>
      </c>
      <c r="B341" s="206" t="s">
        <v>367</v>
      </c>
      <c r="C341" s="142">
        <v>4038</v>
      </c>
      <c r="D341" s="142">
        <v>4064</v>
      </c>
    </row>
    <row r="342" spans="1:4" ht="18.2" customHeight="1">
      <c r="A342" s="141">
        <v>2070206</v>
      </c>
      <c r="B342" s="206" t="s">
        <v>368</v>
      </c>
      <c r="C342" s="142">
        <v>123</v>
      </c>
      <c r="D342" s="142">
        <v>0</v>
      </c>
    </row>
    <row r="343" spans="1:4" ht="18.2" customHeight="1">
      <c r="A343" s="141">
        <v>2070299</v>
      </c>
      <c r="B343" s="206" t="s">
        <v>369</v>
      </c>
      <c r="C343" s="142">
        <v>252</v>
      </c>
      <c r="D343" s="142">
        <v>0</v>
      </c>
    </row>
    <row r="344" spans="1:4" ht="18.2" customHeight="1">
      <c r="A344" s="141">
        <v>20703</v>
      </c>
      <c r="B344" s="206" t="s">
        <v>370</v>
      </c>
      <c r="C344" s="142">
        <f>SUM(C345:C351)</f>
        <v>6411</v>
      </c>
      <c r="D344" s="142">
        <f>SUM(D345:D351)</f>
        <v>3413</v>
      </c>
    </row>
    <row r="345" spans="1:4" ht="18.2" customHeight="1">
      <c r="A345" s="141">
        <v>2070301</v>
      </c>
      <c r="B345" s="206" t="s">
        <v>147</v>
      </c>
      <c r="C345" s="142">
        <v>585</v>
      </c>
      <c r="D345" s="142">
        <v>801</v>
      </c>
    </row>
    <row r="346" spans="1:4" ht="18.2" customHeight="1">
      <c r="A346" s="141">
        <v>2070302</v>
      </c>
      <c r="B346" s="206" t="s">
        <v>148</v>
      </c>
      <c r="C346" s="142">
        <v>10</v>
      </c>
      <c r="D346" s="142">
        <v>10</v>
      </c>
    </row>
    <row r="347" spans="1:4" ht="18.2" customHeight="1">
      <c r="A347" s="141">
        <v>2070304</v>
      </c>
      <c r="B347" s="206" t="s">
        <v>371</v>
      </c>
      <c r="C347" s="142">
        <v>72</v>
      </c>
      <c r="D347" s="142">
        <v>85</v>
      </c>
    </row>
    <row r="348" spans="1:4" ht="18.2" customHeight="1">
      <c r="A348" s="141">
        <v>2070305</v>
      </c>
      <c r="B348" s="206" t="s">
        <v>372</v>
      </c>
      <c r="C348" s="142">
        <v>83</v>
      </c>
      <c r="D348" s="142">
        <v>100</v>
      </c>
    </row>
    <row r="349" spans="1:4" ht="18.2" customHeight="1">
      <c r="A349" s="141">
        <v>2070307</v>
      </c>
      <c r="B349" s="206" t="s">
        <v>373</v>
      </c>
      <c r="C349" s="142">
        <v>4139</v>
      </c>
      <c r="D349" s="142">
        <v>1583</v>
      </c>
    </row>
    <row r="350" spans="1:4" ht="18.2" customHeight="1">
      <c r="A350" s="141">
        <v>2070308</v>
      </c>
      <c r="B350" s="206" t="s">
        <v>374</v>
      </c>
      <c r="C350" s="142">
        <v>1105</v>
      </c>
      <c r="D350" s="142">
        <v>682</v>
      </c>
    </row>
    <row r="351" spans="1:4" ht="18.2" customHeight="1">
      <c r="A351" s="141">
        <v>2070399</v>
      </c>
      <c r="B351" s="206" t="s">
        <v>375</v>
      </c>
      <c r="C351" s="142">
        <v>417</v>
      </c>
      <c r="D351" s="142">
        <v>152</v>
      </c>
    </row>
    <row r="352" spans="1:4" ht="18.2" customHeight="1">
      <c r="A352" s="141">
        <v>20706</v>
      </c>
      <c r="B352" s="206" t="s">
        <v>376</v>
      </c>
      <c r="C352" s="142">
        <f>SUM(C353:C357)</f>
        <v>2525</v>
      </c>
      <c r="D352" s="142">
        <f>SUM(D353:D357)</f>
        <v>2925</v>
      </c>
    </row>
    <row r="353" spans="1:4" ht="18.2" customHeight="1">
      <c r="A353" s="141">
        <v>2070602</v>
      </c>
      <c r="B353" s="206" t="s">
        <v>148</v>
      </c>
      <c r="C353" s="142">
        <v>3</v>
      </c>
      <c r="D353" s="142">
        <v>0</v>
      </c>
    </row>
    <row r="354" spans="1:4" ht="18.2" customHeight="1">
      <c r="A354" s="141">
        <v>2070604</v>
      </c>
      <c r="B354" s="206" t="s">
        <v>377</v>
      </c>
      <c r="C354" s="142">
        <v>87</v>
      </c>
      <c r="D354" s="142">
        <v>125</v>
      </c>
    </row>
    <row r="355" spans="1:4" ht="18.2" customHeight="1">
      <c r="A355" s="141">
        <v>2070605</v>
      </c>
      <c r="B355" s="206" t="s">
        <v>378</v>
      </c>
      <c r="C355" s="142">
        <v>2357</v>
      </c>
      <c r="D355" s="142">
        <v>2778</v>
      </c>
    </row>
    <row r="356" spans="1:4" ht="18.2" customHeight="1">
      <c r="A356" s="141">
        <v>2070607</v>
      </c>
      <c r="B356" s="206" t="s">
        <v>379</v>
      </c>
      <c r="C356" s="142">
        <v>77</v>
      </c>
      <c r="D356" s="142">
        <v>20</v>
      </c>
    </row>
    <row r="357" spans="1:4" ht="18.2" customHeight="1">
      <c r="A357" s="141">
        <v>2070699</v>
      </c>
      <c r="B357" s="206" t="s">
        <v>380</v>
      </c>
      <c r="C357" s="142">
        <v>1</v>
      </c>
      <c r="D357" s="142">
        <v>2</v>
      </c>
    </row>
    <row r="358" spans="1:4" ht="18.2" customHeight="1">
      <c r="A358" s="141">
        <v>20708</v>
      </c>
      <c r="B358" s="206" t="s">
        <v>381</v>
      </c>
      <c r="C358" s="142">
        <f>SUM(C359:C364)</f>
        <v>16667</v>
      </c>
      <c r="D358" s="142">
        <f>SUM(D359:D364)</f>
        <v>17360</v>
      </c>
    </row>
    <row r="359" spans="1:4" ht="18.2" customHeight="1">
      <c r="A359" s="141">
        <v>2070801</v>
      </c>
      <c r="B359" s="206" t="s">
        <v>147</v>
      </c>
      <c r="C359" s="142">
        <v>1227</v>
      </c>
      <c r="D359" s="142">
        <v>1225</v>
      </c>
    </row>
    <row r="360" spans="1:4" ht="18.2" customHeight="1">
      <c r="A360" s="141">
        <v>2070802</v>
      </c>
      <c r="B360" s="206" t="s">
        <v>148</v>
      </c>
      <c r="C360" s="142">
        <v>32</v>
      </c>
      <c r="D360" s="142">
        <v>0</v>
      </c>
    </row>
    <row r="361" spans="1:4" ht="18.2" customHeight="1">
      <c r="A361" s="141">
        <v>2070803</v>
      </c>
      <c r="B361" s="206" t="s">
        <v>149</v>
      </c>
      <c r="C361" s="142">
        <v>391</v>
      </c>
      <c r="D361" s="142">
        <v>481</v>
      </c>
    </row>
    <row r="362" spans="1:4" ht="18.2" customHeight="1">
      <c r="A362" s="141">
        <v>2070807</v>
      </c>
      <c r="B362" s="206" t="s">
        <v>382</v>
      </c>
      <c r="C362" s="142">
        <v>1889</v>
      </c>
      <c r="D362" s="142">
        <v>2041</v>
      </c>
    </row>
    <row r="363" spans="1:4" ht="18.2" customHeight="1">
      <c r="A363" s="141">
        <v>2070808</v>
      </c>
      <c r="B363" s="206" t="s">
        <v>383</v>
      </c>
      <c r="C363" s="142">
        <v>10384</v>
      </c>
      <c r="D363" s="142">
        <v>11276</v>
      </c>
    </row>
    <row r="364" spans="1:4" ht="18.2" customHeight="1">
      <c r="A364" s="141">
        <v>2070899</v>
      </c>
      <c r="B364" s="206" t="s">
        <v>384</v>
      </c>
      <c r="C364" s="142">
        <v>2744</v>
      </c>
      <c r="D364" s="142">
        <v>2337</v>
      </c>
    </row>
    <row r="365" spans="1:4" ht="18.2" customHeight="1">
      <c r="A365" s="141">
        <v>20799</v>
      </c>
      <c r="B365" s="206" t="s">
        <v>385</v>
      </c>
      <c r="C365" s="142">
        <f>SUM(C366:C367)</f>
        <v>3932</v>
      </c>
      <c r="D365" s="142">
        <f>SUM(D366:D367)</f>
        <v>5140</v>
      </c>
    </row>
    <row r="366" spans="1:4" ht="18.2" customHeight="1">
      <c r="A366" s="191">
        <v>2079902</v>
      </c>
      <c r="B366" s="265" t="s">
        <v>1220</v>
      </c>
      <c r="C366" s="142"/>
      <c r="D366" s="142">
        <v>444</v>
      </c>
    </row>
    <row r="367" spans="1:4" ht="18.2" customHeight="1">
      <c r="A367" s="141">
        <v>2079999</v>
      </c>
      <c r="B367" s="206" t="s">
        <v>386</v>
      </c>
      <c r="C367" s="142">
        <v>3932</v>
      </c>
      <c r="D367" s="142">
        <v>4696</v>
      </c>
    </row>
    <row r="368" spans="1:4" ht="18.2" customHeight="1">
      <c r="A368" s="141">
        <v>208</v>
      </c>
      <c r="B368" s="206" t="s">
        <v>387</v>
      </c>
      <c r="C368" s="142">
        <f>C369+C383+C390+C391+C400+C401+C411+C420+C427+C435+C443+C449+C452+C455+C458+C459+C462+C466+C470+C477+C480</f>
        <v>932899</v>
      </c>
      <c r="D368" s="142">
        <f>D369+D383+D390+D391+D400+D401+D411+D420+D427+D435+D443+D449+D452+D455+D458+D459+D462+D466+D470+D477+D480</f>
        <v>953545</v>
      </c>
    </row>
    <row r="369" spans="1:4" ht="18.2" customHeight="1">
      <c r="A369" s="141">
        <v>20801</v>
      </c>
      <c r="B369" s="206" t="s">
        <v>388</v>
      </c>
      <c r="C369" s="142">
        <f>SUM(C370:C382)</f>
        <v>44402</v>
      </c>
      <c r="D369" s="142">
        <f>SUM(D370:D382)</f>
        <v>31182</v>
      </c>
    </row>
    <row r="370" spans="1:4" ht="18.2" customHeight="1">
      <c r="A370" s="141">
        <v>2080101</v>
      </c>
      <c r="B370" s="206" t="s">
        <v>147</v>
      </c>
      <c r="C370" s="142">
        <v>15149</v>
      </c>
      <c r="D370" s="142">
        <v>10675</v>
      </c>
    </row>
    <row r="371" spans="1:4" ht="18.2" customHeight="1">
      <c r="A371" s="141">
        <v>2080102</v>
      </c>
      <c r="B371" s="206" t="s">
        <v>148</v>
      </c>
      <c r="C371" s="142">
        <v>1357</v>
      </c>
      <c r="D371" s="142">
        <v>1157</v>
      </c>
    </row>
    <row r="372" spans="1:4" ht="18.2" customHeight="1">
      <c r="A372" s="141">
        <v>2080104</v>
      </c>
      <c r="B372" s="206" t="s">
        <v>389</v>
      </c>
      <c r="C372" s="142">
        <v>129</v>
      </c>
      <c r="D372" s="142">
        <v>384</v>
      </c>
    </row>
    <row r="373" spans="1:4" ht="18.2" customHeight="1">
      <c r="A373" s="141">
        <v>2080105</v>
      </c>
      <c r="B373" s="206" t="s">
        <v>390</v>
      </c>
      <c r="C373" s="142">
        <v>41</v>
      </c>
      <c r="D373" s="142">
        <v>470</v>
      </c>
    </row>
    <row r="374" spans="1:4" ht="18.2" customHeight="1">
      <c r="A374" s="141">
        <v>2080106</v>
      </c>
      <c r="B374" s="206" t="s">
        <v>391</v>
      </c>
      <c r="C374" s="142">
        <v>804</v>
      </c>
      <c r="D374" s="142">
        <v>886</v>
      </c>
    </row>
    <row r="375" spans="1:4" ht="18.2" customHeight="1">
      <c r="A375" s="141">
        <v>2080107</v>
      </c>
      <c r="B375" s="206" t="s">
        <v>392</v>
      </c>
      <c r="C375" s="142">
        <v>3339</v>
      </c>
      <c r="D375" s="142">
        <v>1575</v>
      </c>
    </row>
    <row r="376" spans="1:4" ht="18.2" customHeight="1">
      <c r="A376" s="141">
        <v>2080108</v>
      </c>
      <c r="B376" s="206" t="s">
        <v>181</v>
      </c>
      <c r="C376" s="142">
        <v>26</v>
      </c>
      <c r="D376" s="142">
        <v>47</v>
      </c>
    </row>
    <row r="377" spans="1:4" ht="18.2" customHeight="1">
      <c r="A377" s="141">
        <v>2080109</v>
      </c>
      <c r="B377" s="206" t="s">
        <v>393</v>
      </c>
      <c r="C377" s="142">
        <v>15566</v>
      </c>
      <c r="D377" s="142">
        <v>7903</v>
      </c>
    </row>
    <row r="378" spans="1:4" ht="18.2" customHeight="1">
      <c r="A378" s="141">
        <v>2080110</v>
      </c>
      <c r="B378" s="206" t="s">
        <v>394</v>
      </c>
      <c r="C378" s="142">
        <v>36</v>
      </c>
      <c r="D378" s="142">
        <v>0</v>
      </c>
    </row>
    <row r="379" spans="1:4" ht="18.2" customHeight="1">
      <c r="A379" s="141">
        <v>2080112</v>
      </c>
      <c r="B379" s="206" t="s">
        <v>395</v>
      </c>
      <c r="C379" s="142">
        <v>120</v>
      </c>
      <c r="D379" s="142">
        <v>170</v>
      </c>
    </row>
    <row r="380" spans="1:4" ht="18.2" customHeight="1">
      <c r="A380" s="141">
        <v>2080116</v>
      </c>
      <c r="B380" s="206" t="s">
        <v>396</v>
      </c>
      <c r="C380" s="142">
        <v>60</v>
      </c>
      <c r="D380" s="142">
        <v>58</v>
      </c>
    </row>
    <row r="381" spans="1:4" ht="18.2" customHeight="1">
      <c r="A381" s="141">
        <v>2080150</v>
      </c>
      <c r="B381" s="206" t="s">
        <v>154</v>
      </c>
      <c r="C381" s="142">
        <v>3869</v>
      </c>
      <c r="D381" s="142">
        <v>2767</v>
      </c>
    </row>
    <row r="382" spans="1:4" ht="18.2" customHeight="1">
      <c r="A382" s="141">
        <v>2080199</v>
      </c>
      <c r="B382" s="206" t="s">
        <v>397</v>
      </c>
      <c r="C382" s="142">
        <v>3906</v>
      </c>
      <c r="D382" s="142">
        <v>5090</v>
      </c>
    </row>
    <row r="383" spans="1:4" ht="18.2" customHeight="1">
      <c r="A383" s="141">
        <v>20802</v>
      </c>
      <c r="B383" s="206" t="s">
        <v>398</v>
      </c>
      <c r="C383" s="142">
        <f>SUM(C384:C389)</f>
        <v>9345</v>
      </c>
      <c r="D383" s="142">
        <f>SUM(D384:D389)</f>
        <v>13132</v>
      </c>
    </row>
    <row r="384" spans="1:4" ht="18.2" customHeight="1">
      <c r="A384" s="141">
        <v>2080201</v>
      </c>
      <c r="B384" s="206" t="s">
        <v>147</v>
      </c>
      <c r="C384" s="142">
        <v>4435</v>
      </c>
      <c r="D384" s="142">
        <v>5327</v>
      </c>
    </row>
    <row r="385" spans="1:4" ht="18.2" customHeight="1">
      <c r="A385" s="141">
        <v>2080202</v>
      </c>
      <c r="B385" s="206" t="s">
        <v>148</v>
      </c>
      <c r="C385" s="142">
        <v>843</v>
      </c>
      <c r="D385" s="142">
        <v>420</v>
      </c>
    </row>
    <row r="386" spans="1:4" ht="18.2" customHeight="1">
      <c r="A386" s="141">
        <v>2080206</v>
      </c>
      <c r="B386" s="206" t="s">
        <v>399</v>
      </c>
      <c r="C386" s="142">
        <v>18</v>
      </c>
      <c r="D386" s="142">
        <v>181</v>
      </c>
    </row>
    <row r="387" spans="1:4" ht="18.2" customHeight="1">
      <c r="A387" s="141">
        <v>2080207</v>
      </c>
      <c r="B387" s="206" t="s">
        <v>400</v>
      </c>
      <c r="C387" s="142">
        <v>145</v>
      </c>
      <c r="D387" s="142">
        <v>48</v>
      </c>
    </row>
    <row r="388" spans="1:4" ht="18.2" customHeight="1">
      <c r="A388" s="141">
        <v>2080208</v>
      </c>
      <c r="B388" s="206" t="s">
        <v>401</v>
      </c>
      <c r="C388" s="142">
        <v>351</v>
      </c>
      <c r="D388" s="142">
        <v>108</v>
      </c>
    </row>
    <row r="389" spans="1:4" ht="18.2" customHeight="1">
      <c r="A389" s="141">
        <v>2080299</v>
      </c>
      <c r="B389" s="206" t="s">
        <v>402</v>
      </c>
      <c r="C389" s="142">
        <v>3553</v>
      </c>
      <c r="D389" s="142">
        <v>7048</v>
      </c>
    </row>
    <row r="390" spans="1:4" ht="18.2" customHeight="1">
      <c r="A390" s="141">
        <v>20804</v>
      </c>
      <c r="B390" s="206" t="s">
        <v>403</v>
      </c>
      <c r="C390" s="142"/>
      <c r="D390" s="142"/>
    </row>
    <row r="391" spans="1:4" ht="18.2" customHeight="1">
      <c r="A391" s="141">
        <v>20805</v>
      </c>
      <c r="B391" s="206" t="s">
        <v>404</v>
      </c>
      <c r="C391" s="142">
        <f>SUM(C392:C399)</f>
        <v>446579</v>
      </c>
      <c r="D391" s="142">
        <f>SUM(D392:D399)</f>
        <v>630487</v>
      </c>
    </row>
    <row r="392" spans="1:4" ht="18.2" customHeight="1">
      <c r="A392" s="141">
        <v>2080501</v>
      </c>
      <c r="B392" s="206" t="s">
        <v>405</v>
      </c>
      <c r="C392" s="142">
        <v>9629</v>
      </c>
      <c r="D392" s="142">
        <v>15871</v>
      </c>
    </row>
    <row r="393" spans="1:4" ht="18.2" customHeight="1">
      <c r="A393" s="141">
        <v>2080502</v>
      </c>
      <c r="B393" s="206" t="s">
        <v>406</v>
      </c>
      <c r="C393" s="142">
        <v>9957</v>
      </c>
      <c r="D393" s="142">
        <v>29706</v>
      </c>
    </row>
    <row r="394" spans="1:4" ht="18.2" customHeight="1">
      <c r="A394" s="141">
        <v>2080503</v>
      </c>
      <c r="B394" s="206" t="s">
        <v>407</v>
      </c>
      <c r="C394" s="142">
        <v>42</v>
      </c>
      <c r="D394" s="142">
        <v>289</v>
      </c>
    </row>
    <row r="395" spans="1:4" ht="18.2" customHeight="1">
      <c r="A395" s="141">
        <v>2080505</v>
      </c>
      <c r="B395" s="206" t="s">
        <v>408</v>
      </c>
      <c r="C395" s="142">
        <v>146729</v>
      </c>
      <c r="D395" s="142">
        <v>178523</v>
      </c>
    </row>
    <row r="396" spans="1:4" ht="18.2" customHeight="1">
      <c r="A396" s="141">
        <v>2080506</v>
      </c>
      <c r="B396" s="206" t="s">
        <v>409</v>
      </c>
      <c r="C396" s="142">
        <v>18701</v>
      </c>
      <c r="D396" s="142">
        <v>56087</v>
      </c>
    </row>
    <row r="397" spans="1:4" ht="18.2" customHeight="1">
      <c r="A397" s="141">
        <v>2080507</v>
      </c>
      <c r="B397" s="206" t="s">
        <v>410</v>
      </c>
      <c r="C397" s="142">
        <v>254768</v>
      </c>
      <c r="D397" s="142">
        <v>340544</v>
      </c>
    </row>
    <row r="398" spans="1:4" ht="18.2" customHeight="1">
      <c r="A398" s="141">
        <v>2080508</v>
      </c>
      <c r="B398" s="206" t="s">
        <v>411</v>
      </c>
      <c r="C398" s="142">
        <v>1601</v>
      </c>
      <c r="D398" s="142">
        <v>9459</v>
      </c>
    </row>
    <row r="399" spans="1:4" ht="18.2" customHeight="1">
      <c r="A399" s="141">
        <v>2080599</v>
      </c>
      <c r="B399" s="206" t="s">
        <v>412</v>
      </c>
      <c r="C399" s="142">
        <v>5152</v>
      </c>
      <c r="D399" s="142">
        <v>8</v>
      </c>
    </row>
    <row r="400" spans="1:4" ht="18.2" customHeight="1">
      <c r="A400" s="141">
        <v>20806</v>
      </c>
      <c r="B400" s="206" t="s">
        <v>413</v>
      </c>
      <c r="C400" s="142"/>
      <c r="D400" s="142"/>
    </row>
    <row r="401" spans="1:4" ht="18.2" customHeight="1">
      <c r="A401" s="141">
        <v>20807</v>
      </c>
      <c r="B401" s="206" t="s">
        <v>414</v>
      </c>
      <c r="C401" s="142">
        <f>SUM(C402:C410)</f>
        <v>26810</v>
      </c>
      <c r="D401" s="142">
        <f>SUM(D402:D410)</f>
        <v>6002</v>
      </c>
    </row>
    <row r="402" spans="1:4" ht="18.2" customHeight="1">
      <c r="A402" s="141">
        <v>2080701</v>
      </c>
      <c r="B402" s="206" t="s">
        <v>415</v>
      </c>
      <c r="C402" s="142">
        <v>1074</v>
      </c>
      <c r="D402" s="142">
        <v>160</v>
      </c>
    </row>
    <row r="403" spans="1:4" ht="18.2" customHeight="1">
      <c r="A403" s="141">
        <v>2080702</v>
      </c>
      <c r="B403" s="206" t="s">
        <v>416</v>
      </c>
      <c r="C403" s="142">
        <v>1266</v>
      </c>
      <c r="D403" s="142">
        <v>0</v>
      </c>
    </row>
    <row r="404" spans="1:4" ht="18.2" customHeight="1">
      <c r="A404" s="141">
        <v>2080704</v>
      </c>
      <c r="B404" s="206" t="s">
        <v>417</v>
      </c>
      <c r="C404" s="142">
        <v>4280</v>
      </c>
      <c r="D404" s="142">
        <v>0</v>
      </c>
    </row>
    <row r="405" spans="1:4" ht="18.2" customHeight="1">
      <c r="A405" s="141">
        <v>2080705</v>
      </c>
      <c r="B405" s="206" t="s">
        <v>418</v>
      </c>
      <c r="C405" s="142">
        <v>10608</v>
      </c>
      <c r="D405" s="142">
        <v>1920</v>
      </c>
    </row>
    <row r="406" spans="1:4" ht="18.2" customHeight="1">
      <c r="A406" s="141">
        <v>2080709</v>
      </c>
      <c r="B406" s="206" t="s">
        <v>419</v>
      </c>
      <c r="C406" s="142">
        <v>2</v>
      </c>
      <c r="D406" s="142">
        <v>0</v>
      </c>
    </row>
    <row r="407" spans="1:4" ht="18.2" customHeight="1">
      <c r="A407" s="141">
        <v>2080711</v>
      </c>
      <c r="B407" s="206" t="s">
        <v>420</v>
      </c>
      <c r="C407" s="142">
        <v>200</v>
      </c>
      <c r="D407" s="142">
        <v>0</v>
      </c>
    </row>
    <row r="408" spans="1:4" ht="18.2" customHeight="1">
      <c r="A408" s="141">
        <v>2080712</v>
      </c>
      <c r="B408" s="206" t="s">
        <v>421</v>
      </c>
      <c r="C408" s="142">
        <v>0</v>
      </c>
      <c r="D408" s="142">
        <v>10</v>
      </c>
    </row>
    <row r="409" spans="1:4" ht="18.2" customHeight="1">
      <c r="A409" s="141">
        <v>2080713</v>
      </c>
      <c r="B409" s="206" t="s">
        <v>422</v>
      </c>
      <c r="C409" s="142">
        <v>46</v>
      </c>
      <c r="D409" s="142">
        <v>25</v>
      </c>
    </row>
    <row r="410" spans="1:4" ht="18.2" customHeight="1">
      <c r="A410" s="141">
        <v>2080799</v>
      </c>
      <c r="B410" s="206" t="s">
        <v>423</v>
      </c>
      <c r="C410" s="142">
        <v>9334</v>
      </c>
      <c r="D410" s="142">
        <v>3887</v>
      </c>
    </row>
    <row r="411" spans="1:4" ht="18.2" customHeight="1">
      <c r="A411" s="141">
        <v>20808</v>
      </c>
      <c r="B411" s="206" t="s">
        <v>424</v>
      </c>
      <c r="C411" s="142">
        <f>SUM(C412:C419)</f>
        <v>26289</v>
      </c>
      <c r="D411" s="142">
        <f>SUM(D412:D419)</f>
        <v>20947</v>
      </c>
    </row>
    <row r="412" spans="1:4" ht="18.2" customHeight="1">
      <c r="A412" s="141">
        <v>2080801</v>
      </c>
      <c r="B412" s="206" t="s">
        <v>425</v>
      </c>
      <c r="C412" s="142">
        <v>8644</v>
      </c>
      <c r="D412" s="142">
        <v>11562</v>
      </c>
    </row>
    <row r="413" spans="1:4" ht="18.2" customHeight="1">
      <c r="A413" s="141">
        <v>2080802</v>
      </c>
      <c r="B413" s="206" t="s">
        <v>426</v>
      </c>
      <c r="C413" s="142">
        <v>3048</v>
      </c>
      <c r="D413" s="142">
        <v>312</v>
      </c>
    </row>
    <row r="414" spans="1:4" ht="18.2" customHeight="1">
      <c r="A414" s="141">
        <v>2080803</v>
      </c>
      <c r="B414" s="206" t="s">
        <v>427</v>
      </c>
      <c r="C414" s="142">
        <v>6601</v>
      </c>
      <c r="D414" s="142">
        <v>51</v>
      </c>
    </row>
    <row r="415" spans="1:4" ht="18.2" customHeight="1">
      <c r="A415" s="141">
        <v>2080805</v>
      </c>
      <c r="B415" s="206" t="s">
        <v>428</v>
      </c>
      <c r="C415" s="142">
        <v>4983</v>
      </c>
      <c r="D415" s="142">
        <v>7895</v>
      </c>
    </row>
    <row r="416" spans="1:4" ht="18.2" customHeight="1">
      <c r="A416" s="141">
        <v>2080806</v>
      </c>
      <c r="B416" s="206" t="s">
        <v>429</v>
      </c>
      <c r="C416" s="142">
        <v>484</v>
      </c>
      <c r="D416" s="142">
        <v>104</v>
      </c>
    </row>
    <row r="417" spans="1:4" ht="18.2" customHeight="1">
      <c r="A417" s="141">
        <v>2080807</v>
      </c>
      <c r="B417" s="206" t="s">
        <v>430</v>
      </c>
      <c r="C417" s="142">
        <v>418</v>
      </c>
      <c r="D417" s="142">
        <v>470</v>
      </c>
    </row>
    <row r="418" spans="1:4" ht="18.2" customHeight="1">
      <c r="A418" s="141">
        <v>2080808</v>
      </c>
      <c r="B418" s="206" t="s">
        <v>431</v>
      </c>
      <c r="C418" s="142">
        <v>694</v>
      </c>
      <c r="D418" s="142">
        <v>54</v>
      </c>
    </row>
    <row r="419" spans="1:4" ht="18.2" customHeight="1">
      <c r="A419" s="141">
        <v>2080899</v>
      </c>
      <c r="B419" s="206" t="s">
        <v>432</v>
      </c>
      <c r="C419" s="142">
        <v>1417</v>
      </c>
      <c r="D419" s="142">
        <v>499</v>
      </c>
    </row>
    <row r="420" spans="1:4" ht="18.2" customHeight="1">
      <c r="A420" s="141">
        <v>20809</v>
      </c>
      <c r="B420" s="206" t="s">
        <v>433</v>
      </c>
      <c r="C420" s="142">
        <f>SUM(C421:C426)</f>
        <v>16495</v>
      </c>
      <c r="D420" s="142">
        <f>SUM(D421:D426)</f>
        <v>14574</v>
      </c>
    </row>
    <row r="421" spans="1:4" ht="18.2" customHeight="1">
      <c r="A421" s="141">
        <v>2080901</v>
      </c>
      <c r="B421" s="206" t="s">
        <v>434</v>
      </c>
      <c r="C421" s="142">
        <v>7449</v>
      </c>
      <c r="D421" s="142">
        <v>11875</v>
      </c>
    </row>
    <row r="422" spans="1:4" ht="18.2" customHeight="1">
      <c r="A422" s="141">
        <v>2080902</v>
      </c>
      <c r="B422" s="206" t="s">
        <v>435</v>
      </c>
      <c r="C422" s="142">
        <v>3451</v>
      </c>
      <c r="D422" s="142">
        <v>13</v>
      </c>
    </row>
    <row r="423" spans="1:4" ht="18.2" customHeight="1">
      <c r="A423" s="141">
        <v>2080903</v>
      </c>
      <c r="B423" s="206" t="s">
        <v>436</v>
      </c>
      <c r="C423" s="142">
        <v>176</v>
      </c>
      <c r="D423" s="142">
        <v>13</v>
      </c>
    </row>
    <row r="424" spans="1:4" ht="18.2" customHeight="1">
      <c r="A424" s="141">
        <v>2080904</v>
      </c>
      <c r="B424" s="206" t="s">
        <v>437</v>
      </c>
      <c r="C424" s="142">
        <v>463</v>
      </c>
      <c r="D424" s="142">
        <v>15</v>
      </c>
    </row>
    <row r="425" spans="1:4" ht="18.2" customHeight="1">
      <c r="A425" s="141">
        <v>2080905</v>
      </c>
      <c r="B425" s="206" t="s">
        <v>438</v>
      </c>
      <c r="C425" s="142">
        <v>255</v>
      </c>
      <c r="D425" s="142">
        <v>127</v>
      </c>
    </row>
    <row r="426" spans="1:4" ht="18.2" customHeight="1">
      <c r="A426" s="141">
        <v>2080999</v>
      </c>
      <c r="B426" s="206" t="s">
        <v>439</v>
      </c>
      <c r="C426" s="142">
        <v>4701</v>
      </c>
      <c r="D426" s="142">
        <v>2531</v>
      </c>
    </row>
    <row r="427" spans="1:4" ht="18.2" customHeight="1">
      <c r="A427" s="141">
        <v>20810</v>
      </c>
      <c r="B427" s="206" t="s">
        <v>440</v>
      </c>
      <c r="C427" s="142">
        <f>SUM(C428:C434)</f>
        <v>32799</v>
      </c>
      <c r="D427" s="142">
        <f>SUM(D428:D434)</f>
        <v>19640</v>
      </c>
    </row>
    <row r="428" spans="1:4" ht="18.2" customHeight="1">
      <c r="A428" s="141">
        <v>2081001</v>
      </c>
      <c r="B428" s="206" t="s">
        <v>441</v>
      </c>
      <c r="C428" s="142">
        <v>1240</v>
      </c>
      <c r="D428" s="142">
        <v>568</v>
      </c>
    </row>
    <row r="429" spans="1:4" ht="18.2" customHeight="1">
      <c r="A429" s="141">
        <v>2081002</v>
      </c>
      <c r="B429" s="206" t="s">
        <v>442</v>
      </c>
      <c r="C429" s="142">
        <v>15755</v>
      </c>
      <c r="D429" s="142">
        <v>5257</v>
      </c>
    </row>
    <row r="430" spans="1:4" ht="18.2" customHeight="1">
      <c r="A430" s="141">
        <v>2081003</v>
      </c>
      <c r="B430" s="206" t="s">
        <v>443</v>
      </c>
      <c r="C430" s="142">
        <v>0</v>
      </c>
      <c r="D430" s="142">
        <v>407</v>
      </c>
    </row>
    <row r="431" spans="1:4" ht="18.2" customHeight="1">
      <c r="A431" s="141">
        <v>2081004</v>
      </c>
      <c r="B431" s="206" t="s">
        <v>444</v>
      </c>
      <c r="C431" s="142">
        <v>9805</v>
      </c>
      <c r="D431" s="142">
        <v>9384</v>
      </c>
    </row>
    <row r="432" spans="1:4" ht="18.2" customHeight="1">
      <c r="A432" s="141">
        <v>2081005</v>
      </c>
      <c r="B432" s="206" t="s">
        <v>445</v>
      </c>
      <c r="C432" s="142">
        <v>1702</v>
      </c>
      <c r="D432" s="142">
        <v>2288</v>
      </c>
    </row>
    <row r="433" spans="1:4" ht="18.2" customHeight="1">
      <c r="A433" s="141">
        <v>2081006</v>
      </c>
      <c r="B433" s="206" t="s">
        <v>446</v>
      </c>
      <c r="C433" s="142">
        <v>2332</v>
      </c>
      <c r="D433" s="142">
        <v>634</v>
      </c>
    </row>
    <row r="434" spans="1:4" ht="18.2" customHeight="1">
      <c r="A434" s="141">
        <v>2081099</v>
      </c>
      <c r="B434" s="206" t="s">
        <v>447</v>
      </c>
      <c r="C434" s="142">
        <v>1965</v>
      </c>
      <c r="D434" s="142">
        <v>1102</v>
      </c>
    </row>
    <row r="435" spans="1:4" ht="18.2" customHeight="1">
      <c r="A435" s="141">
        <v>20811</v>
      </c>
      <c r="B435" s="206" t="s">
        <v>448</v>
      </c>
      <c r="C435" s="142">
        <f>SUM(C436:C442)</f>
        <v>20646</v>
      </c>
      <c r="D435" s="142">
        <f>SUM(D436:D442)</f>
        <v>12072</v>
      </c>
    </row>
    <row r="436" spans="1:4" ht="18.2" customHeight="1">
      <c r="A436" s="141">
        <v>2081101</v>
      </c>
      <c r="B436" s="206" t="s">
        <v>147</v>
      </c>
      <c r="C436" s="142">
        <v>1210</v>
      </c>
      <c r="D436" s="142">
        <v>1676</v>
      </c>
    </row>
    <row r="437" spans="1:4" ht="18.2" customHeight="1">
      <c r="A437" s="141">
        <v>2081102</v>
      </c>
      <c r="B437" s="206" t="s">
        <v>148</v>
      </c>
      <c r="C437" s="142">
        <v>68</v>
      </c>
      <c r="D437" s="142">
        <v>56</v>
      </c>
    </row>
    <row r="438" spans="1:4" ht="18.2" customHeight="1">
      <c r="A438" s="141">
        <v>2081104</v>
      </c>
      <c r="B438" s="206" t="s">
        <v>449</v>
      </c>
      <c r="C438" s="142">
        <v>2521</v>
      </c>
      <c r="D438" s="142">
        <v>2014</v>
      </c>
    </row>
    <row r="439" spans="1:4" ht="18.2" customHeight="1">
      <c r="A439" s="141">
        <v>2081105</v>
      </c>
      <c r="B439" s="206" t="s">
        <v>450</v>
      </c>
      <c r="C439" s="142">
        <v>832</v>
      </c>
      <c r="D439" s="142">
        <v>1729</v>
      </c>
    </row>
    <row r="440" spans="1:4" ht="18.2" customHeight="1">
      <c r="A440" s="141">
        <v>2081106</v>
      </c>
      <c r="B440" s="206" t="s">
        <v>451</v>
      </c>
      <c r="C440" s="142">
        <v>1</v>
      </c>
      <c r="D440" s="142">
        <v>0</v>
      </c>
    </row>
    <row r="441" spans="1:4" ht="18.2" customHeight="1">
      <c r="A441" s="141">
        <v>2081107</v>
      </c>
      <c r="B441" s="206" t="s">
        <v>452</v>
      </c>
      <c r="C441" s="142">
        <v>14366</v>
      </c>
      <c r="D441" s="142">
        <v>4865</v>
      </c>
    </row>
    <row r="442" spans="1:4" ht="18.2" customHeight="1">
      <c r="A442" s="141">
        <v>2081199</v>
      </c>
      <c r="B442" s="206" t="s">
        <v>453</v>
      </c>
      <c r="C442" s="142">
        <v>1648</v>
      </c>
      <c r="D442" s="142">
        <v>1732</v>
      </c>
    </row>
    <row r="443" spans="1:4" ht="18.2" customHeight="1">
      <c r="A443" s="141">
        <v>20816</v>
      </c>
      <c r="B443" s="206" t="s">
        <v>454</v>
      </c>
      <c r="C443" s="142">
        <f>SUM(C444:C448)</f>
        <v>1219</v>
      </c>
      <c r="D443" s="142">
        <f>SUM(D444:D448)</f>
        <v>1370</v>
      </c>
    </row>
    <row r="444" spans="1:4" ht="18.2" customHeight="1">
      <c r="A444" s="141">
        <v>2081601</v>
      </c>
      <c r="B444" s="206" t="s">
        <v>147</v>
      </c>
      <c r="C444" s="142">
        <v>1010</v>
      </c>
      <c r="D444" s="142">
        <v>1247</v>
      </c>
    </row>
    <row r="445" spans="1:4" ht="18.2" customHeight="1">
      <c r="A445" s="141">
        <v>2081602</v>
      </c>
      <c r="B445" s="206" t="s">
        <v>148</v>
      </c>
      <c r="C445" s="142">
        <v>127</v>
      </c>
      <c r="D445" s="142">
        <v>43</v>
      </c>
    </row>
    <row r="446" spans="1:4" ht="18.2" customHeight="1">
      <c r="A446" s="141">
        <v>2081603</v>
      </c>
      <c r="B446" s="206" t="s">
        <v>149</v>
      </c>
      <c r="C446" s="142">
        <v>15</v>
      </c>
      <c r="D446" s="142">
        <v>0</v>
      </c>
    </row>
    <row r="447" spans="1:4" ht="18.2" customHeight="1">
      <c r="A447" s="165">
        <v>2081650</v>
      </c>
      <c r="B447" s="266" t="s">
        <v>154</v>
      </c>
      <c r="C447" s="142"/>
      <c r="D447" s="142">
        <v>27</v>
      </c>
    </row>
    <row r="448" spans="1:4" ht="18.2" customHeight="1">
      <c r="A448" s="141">
        <v>2081699</v>
      </c>
      <c r="B448" s="206" t="s">
        <v>455</v>
      </c>
      <c r="C448" s="142">
        <v>67</v>
      </c>
      <c r="D448" s="142">
        <v>53</v>
      </c>
    </row>
    <row r="449" spans="1:4" ht="18.2" customHeight="1">
      <c r="A449" s="141">
        <v>20819</v>
      </c>
      <c r="B449" s="206" t="s">
        <v>456</v>
      </c>
      <c r="C449" s="142">
        <f>SUM(C450:C451)</f>
        <v>130212</v>
      </c>
      <c r="D449" s="142">
        <f>SUM(D450:D451)</f>
        <v>41719</v>
      </c>
    </row>
    <row r="450" spans="1:4" ht="18.2" customHeight="1">
      <c r="A450" s="141">
        <v>2081901</v>
      </c>
      <c r="B450" s="206" t="s">
        <v>457</v>
      </c>
      <c r="C450" s="142">
        <v>13570</v>
      </c>
      <c r="D450" s="142">
        <v>7623</v>
      </c>
    </row>
    <row r="451" spans="1:4" ht="18.2" customHeight="1">
      <c r="A451" s="141">
        <v>2081902</v>
      </c>
      <c r="B451" s="206" t="s">
        <v>458</v>
      </c>
      <c r="C451" s="142">
        <v>116642</v>
      </c>
      <c r="D451" s="142">
        <v>34096</v>
      </c>
    </row>
    <row r="452" spans="1:4" ht="18.2" customHeight="1">
      <c r="A452" s="141">
        <v>20820</v>
      </c>
      <c r="B452" s="206" t="s">
        <v>459</v>
      </c>
      <c r="C452" s="142">
        <f>SUM(C453:C454)</f>
        <v>3633</v>
      </c>
      <c r="D452" s="142">
        <f>SUM(D453:D454)</f>
        <v>2059</v>
      </c>
    </row>
    <row r="453" spans="1:4" ht="18.2" customHeight="1">
      <c r="A453" s="141">
        <v>2082001</v>
      </c>
      <c r="B453" s="206" t="s">
        <v>460</v>
      </c>
      <c r="C453" s="142">
        <v>3237</v>
      </c>
      <c r="D453" s="142">
        <v>1775</v>
      </c>
    </row>
    <row r="454" spans="1:4" ht="18.2" customHeight="1">
      <c r="A454" s="141">
        <v>2082002</v>
      </c>
      <c r="B454" s="206" t="s">
        <v>461</v>
      </c>
      <c r="C454" s="142">
        <v>396</v>
      </c>
      <c r="D454" s="142">
        <v>284</v>
      </c>
    </row>
    <row r="455" spans="1:4" ht="18.2" customHeight="1">
      <c r="A455" s="141">
        <v>20821</v>
      </c>
      <c r="B455" s="206" t="s">
        <v>462</v>
      </c>
      <c r="C455" s="142">
        <f>SUM(C456:C457)</f>
        <v>20940</v>
      </c>
      <c r="D455" s="142">
        <f>SUM(D456:D457)</f>
        <v>9164</v>
      </c>
    </row>
    <row r="456" spans="1:4" ht="18.2" customHeight="1">
      <c r="A456" s="141">
        <v>2082101</v>
      </c>
      <c r="B456" s="206" t="s">
        <v>463</v>
      </c>
      <c r="C456" s="142">
        <v>2928</v>
      </c>
      <c r="D456" s="142">
        <v>2185</v>
      </c>
    </row>
    <row r="457" spans="1:4" ht="18.2" customHeight="1">
      <c r="A457" s="141">
        <v>2082102</v>
      </c>
      <c r="B457" s="206" t="s">
        <v>464</v>
      </c>
      <c r="C457" s="142">
        <v>18012</v>
      </c>
      <c r="D457" s="142">
        <v>6979</v>
      </c>
    </row>
    <row r="458" spans="1:4" ht="18.2" customHeight="1">
      <c r="A458" s="141">
        <v>20824</v>
      </c>
      <c r="B458" s="206" t="s">
        <v>465</v>
      </c>
      <c r="C458" s="142"/>
      <c r="D458" s="142"/>
    </row>
    <row r="459" spans="1:4" ht="18.2" customHeight="1">
      <c r="A459" s="141">
        <v>20825</v>
      </c>
      <c r="B459" s="206" t="s">
        <v>466</v>
      </c>
      <c r="C459" s="142">
        <f>SUM(C460:C461)</f>
        <v>773</v>
      </c>
      <c r="D459" s="142">
        <f>SUM(D460:D461)</f>
        <v>4541</v>
      </c>
    </row>
    <row r="460" spans="1:4" ht="18.2" customHeight="1">
      <c r="A460" s="141">
        <v>2082501</v>
      </c>
      <c r="B460" s="206" t="s">
        <v>467</v>
      </c>
      <c r="C460" s="142">
        <v>7</v>
      </c>
      <c r="D460" s="142">
        <v>56</v>
      </c>
    </row>
    <row r="461" spans="1:4" ht="18.2" customHeight="1">
      <c r="A461" s="141">
        <v>2082502</v>
      </c>
      <c r="B461" s="206" t="s">
        <v>468</v>
      </c>
      <c r="C461" s="142">
        <v>766</v>
      </c>
      <c r="D461" s="142">
        <v>4485</v>
      </c>
    </row>
    <row r="462" spans="1:4" ht="18.2" customHeight="1">
      <c r="A462" s="141">
        <v>20826</v>
      </c>
      <c r="B462" s="206" t="s">
        <v>469</v>
      </c>
      <c r="C462" s="142">
        <f>SUM(C463:C465)</f>
        <v>125585</v>
      </c>
      <c r="D462" s="142">
        <f>SUM(D463:D465)</f>
        <v>107786</v>
      </c>
    </row>
    <row r="463" spans="1:4" ht="18.2" customHeight="1">
      <c r="A463" s="141">
        <v>2082601</v>
      </c>
      <c r="B463" s="206" t="s">
        <v>470</v>
      </c>
      <c r="C463" s="142">
        <v>35346</v>
      </c>
      <c r="D463" s="142">
        <v>38132</v>
      </c>
    </row>
    <row r="464" spans="1:4" ht="18.2" customHeight="1">
      <c r="A464" s="141">
        <v>2082602</v>
      </c>
      <c r="B464" s="206" t="s">
        <v>471</v>
      </c>
      <c r="C464" s="142">
        <v>75864</v>
      </c>
      <c r="D464" s="142">
        <v>66348</v>
      </c>
    </row>
    <row r="465" spans="1:4" ht="18.2" customHeight="1">
      <c r="A465" s="141">
        <v>2082699</v>
      </c>
      <c r="B465" s="206" t="s">
        <v>472</v>
      </c>
      <c r="C465" s="142">
        <v>14375</v>
      </c>
      <c r="D465" s="142">
        <v>3306</v>
      </c>
    </row>
    <row r="466" spans="1:4" ht="18.2" customHeight="1">
      <c r="A466" s="141">
        <v>20827</v>
      </c>
      <c r="B466" s="206" t="s">
        <v>473</v>
      </c>
      <c r="C466" s="142">
        <f>SUM(C467:C469)</f>
        <v>237</v>
      </c>
      <c r="D466" s="142">
        <f>SUM(D467:D469)</f>
        <v>13</v>
      </c>
    </row>
    <row r="467" spans="1:4" ht="18.2" customHeight="1">
      <c r="A467" s="141">
        <v>2082701</v>
      </c>
      <c r="B467" s="206" t="s">
        <v>474</v>
      </c>
      <c r="C467" s="142">
        <v>150</v>
      </c>
      <c r="D467" s="142">
        <v>0</v>
      </c>
    </row>
    <row r="468" spans="1:4" ht="18.2" customHeight="1">
      <c r="A468" s="141">
        <v>2082702</v>
      </c>
      <c r="B468" s="206" t="s">
        <v>475</v>
      </c>
      <c r="C468" s="142">
        <v>78</v>
      </c>
      <c r="D468" s="142">
        <v>13</v>
      </c>
    </row>
    <row r="469" spans="1:4" ht="18.2" customHeight="1">
      <c r="A469" s="141">
        <v>2082799</v>
      </c>
      <c r="B469" s="206" t="s">
        <v>476</v>
      </c>
      <c r="C469" s="142">
        <v>9</v>
      </c>
      <c r="D469" s="142">
        <v>0</v>
      </c>
    </row>
    <row r="470" spans="1:4" ht="18.2" customHeight="1">
      <c r="A470" s="141">
        <v>20828</v>
      </c>
      <c r="B470" s="206" t="s">
        <v>477</v>
      </c>
      <c r="C470" s="142">
        <f>SUM(C471:C476)</f>
        <v>5251</v>
      </c>
      <c r="D470" s="142">
        <f>SUM(D471:D476)</f>
        <v>6630</v>
      </c>
    </row>
    <row r="471" spans="1:4" ht="18.2" customHeight="1">
      <c r="A471" s="141">
        <v>2082801</v>
      </c>
      <c r="B471" s="206" t="s">
        <v>147</v>
      </c>
      <c r="C471" s="142">
        <v>3300</v>
      </c>
      <c r="D471" s="142">
        <v>3780</v>
      </c>
    </row>
    <row r="472" spans="1:4" ht="18.2" customHeight="1">
      <c r="A472" s="141">
        <v>2082802</v>
      </c>
      <c r="B472" s="206" t="s">
        <v>148</v>
      </c>
      <c r="C472" s="142">
        <v>317</v>
      </c>
      <c r="D472" s="142">
        <v>300</v>
      </c>
    </row>
    <row r="473" spans="1:4" ht="18.2" customHeight="1">
      <c r="A473" s="141">
        <v>2082803</v>
      </c>
      <c r="B473" s="206" t="s">
        <v>149</v>
      </c>
      <c r="C473" s="142">
        <v>74</v>
      </c>
      <c r="D473" s="142">
        <v>54</v>
      </c>
    </row>
    <row r="474" spans="1:4" ht="18.2" customHeight="1">
      <c r="A474" s="141">
        <v>2082804</v>
      </c>
      <c r="B474" s="206" t="s">
        <v>478</v>
      </c>
      <c r="C474" s="142">
        <v>371</v>
      </c>
      <c r="D474" s="142">
        <v>460</v>
      </c>
    </row>
    <row r="475" spans="1:4" ht="18.2" customHeight="1">
      <c r="A475" s="141">
        <v>2082850</v>
      </c>
      <c r="B475" s="206" t="s">
        <v>154</v>
      </c>
      <c r="C475" s="142">
        <v>1166</v>
      </c>
      <c r="D475" s="142">
        <v>1566</v>
      </c>
    </row>
    <row r="476" spans="1:4" ht="18.2" customHeight="1">
      <c r="A476" s="141">
        <v>2082899</v>
      </c>
      <c r="B476" s="206" t="s">
        <v>479</v>
      </c>
      <c r="C476" s="142">
        <v>23</v>
      </c>
      <c r="D476" s="142">
        <v>470</v>
      </c>
    </row>
    <row r="477" spans="1:4" ht="18.2" customHeight="1">
      <c r="A477" s="141">
        <v>20830</v>
      </c>
      <c r="B477" s="206" t="s">
        <v>480</v>
      </c>
      <c r="C477" s="142">
        <f>SUM(C478:C479)</f>
        <v>476</v>
      </c>
      <c r="D477" s="142">
        <f>SUM(D478:D479)</f>
        <v>167</v>
      </c>
    </row>
    <row r="478" spans="1:4" ht="18.2" customHeight="1">
      <c r="A478" s="141">
        <v>2083001</v>
      </c>
      <c r="B478" s="206" t="s">
        <v>481</v>
      </c>
      <c r="C478" s="142">
        <v>344</v>
      </c>
      <c r="D478" s="142">
        <v>167</v>
      </c>
    </row>
    <row r="479" spans="1:4" ht="18.2" customHeight="1">
      <c r="A479" s="141">
        <v>2083099</v>
      </c>
      <c r="B479" s="206" t="s">
        <v>482</v>
      </c>
      <c r="C479" s="142">
        <v>132</v>
      </c>
      <c r="D479" s="142"/>
    </row>
    <row r="480" spans="1:4" ht="18.2" customHeight="1">
      <c r="A480" s="141">
        <v>20899</v>
      </c>
      <c r="B480" s="206" t="s">
        <v>104</v>
      </c>
      <c r="C480" s="142">
        <f>C481</f>
        <v>21208</v>
      </c>
      <c r="D480" s="142">
        <f>D481</f>
        <v>32060</v>
      </c>
    </row>
    <row r="481" spans="1:4" ht="18.2" customHeight="1">
      <c r="A481" s="141">
        <v>2089999</v>
      </c>
      <c r="B481" s="206" t="s">
        <v>483</v>
      </c>
      <c r="C481" s="142">
        <v>21208</v>
      </c>
      <c r="D481" s="142">
        <v>32060</v>
      </c>
    </row>
    <row r="482" spans="1:4" ht="18.2" customHeight="1">
      <c r="A482" s="141">
        <v>210</v>
      </c>
      <c r="B482" s="206" t="s">
        <v>484</v>
      </c>
      <c r="C482" s="142">
        <f>C483+C488+C497+C501+C511+C514+C518+C523+C527+C531+C533+C541+C543</f>
        <v>516520</v>
      </c>
      <c r="D482" s="142">
        <f>D483+D488+D497+D501+D511+D514+D518+D523+D527+D531+D533+D541+D543</f>
        <v>311979</v>
      </c>
    </row>
    <row r="483" spans="1:4" ht="18.2" customHeight="1">
      <c r="A483" s="141">
        <v>21001</v>
      </c>
      <c r="B483" s="206" t="s">
        <v>485</v>
      </c>
      <c r="C483" s="142">
        <f>SUM(C484:C487)</f>
        <v>17098</v>
      </c>
      <c r="D483" s="142">
        <f>SUM(D484:D487)</f>
        <v>14195</v>
      </c>
    </row>
    <row r="484" spans="1:4" ht="18.2" customHeight="1">
      <c r="A484" s="141">
        <v>2100101</v>
      </c>
      <c r="B484" s="206" t="s">
        <v>147</v>
      </c>
      <c r="C484" s="142">
        <v>9637</v>
      </c>
      <c r="D484" s="142">
        <v>12697</v>
      </c>
    </row>
    <row r="485" spans="1:4" ht="18.2" customHeight="1">
      <c r="A485" s="141">
        <v>2100102</v>
      </c>
      <c r="B485" s="206" t="s">
        <v>148</v>
      </c>
      <c r="C485" s="142">
        <v>558</v>
      </c>
      <c r="D485" s="142">
        <v>136</v>
      </c>
    </row>
    <row r="486" spans="1:4" ht="18.2" customHeight="1">
      <c r="A486" s="141">
        <v>2100103</v>
      </c>
      <c r="B486" s="206" t="s">
        <v>149</v>
      </c>
      <c r="C486" s="142">
        <v>0</v>
      </c>
      <c r="D486" s="142">
        <v>255</v>
      </c>
    </row>
    <row r="487" spans="1:4" ht="18.2" customHeight="1">
      <c r="A487" s="141">
        <v>2100199</v>
      </c>
      <c r="B487" s="206" t="s">
        <v>486</v>
      </c>
      <c r="C487" s="142">
        <v>6903</v>
      </c>
      <c r="D487" s="142">
        <v>1107</v>
      </c>
    </row>
    <row r="488" spans="1:4" ht="18.2" customHeight="1">
      <c r="A488" s="141">
        <v>21002</v>
      </c>
      <c r="B488" s="206" t="s">
        <v>487</v>
      </c>
      <c r="C488" s="142">
        <f>SUM(C489:C496)</f>
        <v>52958</v>
      </c>
      <c r="D488" s="142">
        <f>SUM(D489:D496)</f>
        <v>46136</v>
      </c>
    </row>
    <row r="489" spans="1:4" ht="18.2" customHeight="1">
      <c r="A489" s="141">
        <v>2100201</v>
      </c>
      <c r="B489" s="206" t="s">
        <v>488</v>
      </c>
      <c r="C489" s="142">
        <v>18670</v>
      </c>
      <c r="D489" s="142">
        <v>17246</v>
      </c>
    </row>
    <row r="490" spans="1:4" ht="18.2" customHeight="1">
      <c r="A490" s="141">
        <v>2100202</v>
      </c>
      <c r="B490" s="206" t="s">
        <v>489</v>
      </c>
      <c r="C490" s="142">
        <v>15766</v>
      </c>
      <c r="D490" s="142">
        <v>19468</v>
      </c>
    </row>
    <row r="491" spans="1:4" ht="18.2" customHeight="1">
      <c r="A491" s="141">
        <v>2100203</v>
      </c>
      <c r="B491" s="206" t="s">
        <v>490</v>
      </c>
      <c r="C491" s="142">
        <v>3413</v>
      </c>
      <c r="D491" s="142">
        <v>3660</v>
      </c>
    </row>
    <row r="492" spans="1:4" ht="18.2" customHeight="1">
      <c r="A492" s="141">
        <v>2100204</v>
      </c>
      <c r="B492" s="206" t="s">
        <v>491</v>
      </c>
      <c r="C492" s="142">
        <v>565</v>
      </c>
      <c r="D492" s="142">
        <v>303</v>
      </c>
    </row>
    <row r="493" spans="1:4" ht="18.2" customHeight="1">
      <c r="A493" s="141">
        <v>2100205</v>
      </c>
      <c r="B493" s="206" t="s">
        <v>492</v>
      </c>
      <c r="C493" s="142">
        <v>2299</v>
      </c>
      <c r="D493" s="142">
        <v>2264</v>
      </c>
    </row>
    <row r="494" spans="1:4" ht="18.2" customHeight="1">
      <c r="A494" s="141">
        <v>2100206</v>
      </c>
      <c r="B494" s="206" t="s">
        <v>493</v>
      </c>
      <c r="C494" s="142">
        <v>890</v>
      </c>
      <c r="D494" s="142">
        <v>733</v>
      </c>
    </row>
    <row r="495" spans="1:4" ht="18.2" customHeight="1">
      <c r="A495" s="141">
        <v>2100208</v>
      </c>
      <c r="B495" s="206" t="s">
        <v>494</v>
      </c>
      <c r="C495" s="142">
        <v>0</v>
      </c>
      <c r="D495" s="142">
        <v>7</v>
      </c>
    </row>
    <row r="496" spans="1:4" ht="18.2" customHeight="1">
      <c r="A496" s="141">
        <v>2100299</v>
      </c>
      <c r="B496" s="206" t="s">
        <v>495</v>
      </c>
      <c r="C496" s="142">
        <v>11355</v>
      </c>
      <c r="D496" s="142">
        <v>2455</v>
      </c>
    </row>
    <row r="497" spans="1:4" ht="18.2" customHeight="1">
      <c r="A497" s="141">
        <v>21003</v>
      </c>
      <c r="B497" s="206" t="s">
        <v>496</v>
      </c>
      <c r="C497" s="142">
        <f>SUM(C498:C500)</f>
        <v>45293</v>
      </c>
      <c r="D497" s="142">
        <f>SUM(D498:D500)</f>
        <v>45965</v>
      </c>
    </row>
    <row r="498" spans="1:4" ht="18.2" customHeight="1">
      <c r="A498" s="141">
        <v>2100301</v>
      </c>
      <c r="B498" s="206" t="s">
        <v>497</v>
      </c>
      <c r="C498" s="142">
        <v>4212</v>
      </c>
      <c r="D498" s="142">
        <v>4673</v>
      </c>
    </row>
    <row r="499" spans="1:4" ht="18.2" customHeight="1">
      <c r="A499" s="141">
        <v>2100302</v>
      </c>
      <c r="B499" s="206" t="s">
        <v>498</v>
      </c>
      <c r="C499" s="142">
        <v>35925</v>
      </c>
      <c r="D499" s="142">
        <v>40225</v>
      </c>
    </row>
    <row r="500" spans="1:4" ht="18.2" customHeight="1">
      <c r="A500" s="141">
        <v>2100399</v>
      </c>
      <c r="B500" s="206" t="s">
        <v>499</v>
      </c>
      <c r="C500" s="142">
        <v>5156</v>
      </c>
      <c r="D500" s="142">
        <v>1067</v>
      </c>
    </row>
    <row r="501" spans="1:4" ht="18.2" customHeight="1">
      <c r="A501" s="141">
        <v>21004</v>
      </c>
      <c r="B501" s="206" t="s">
        <v>500</v>
      </c>
      <c r="C501" s="142">
        <f>SUM(C502:C510)</f>
        <v>106309</v>
      </c>
      <c r="D501" s="142">
        <f>SUM(D502:D510)</f>
        <v>60537</v>
      </c>
    </row>
    <row r="502" spans="1:4" ht="18.2" customHeight="1">
      <c r="A502" s="141">
        <v>2100401</v>
      </c>
      <c r="B502" s="206" t="s">
        <v>501</v>
      </c>
      <c r="C502" s="142">
        <v>27581</v>
      </c>
      <c r="D502" s="142">
        <v>12014</v>
      </c>
    </row>
    <row r="503" spans="1:4" ht="18.2" customHeight="1">
      <c r="A503" s="141">
        <v>2100402</v>
      </c>
      <c r="B503" s="206" t="s">
        <v>502</v>
      </c>
      <c r="C503" s="142">
        <v>3434</v>
      </c>
      <c r="D503" s="142">
        <v>3897</v>
      </c>
    </row>
    <row r="504" spans="1:4" ht="18.2" customHeight="1">
      <c r="A504" s="141">
        <v>2100403</v>
      </c>
      <c r="B504" s="206" t="s">
        <v>503</v>
      </c>
      <c r="C504" s="142">
        <v>6179</v>
      </c>
      <c r="D504" s="142">
        <v>7105</v>
      </c>
    </row>
    <row r="505" spans="1:4" ht="18.2" customHeight="1">
      <c r="A505" s="141">
        <v>2100405</v>
      </c>
      <c r="B505" s="206" t="s">
        <v>504</v>
      </c>
      <c r="C505" s="142">
        <v>25</v>
      </c>
      <c r="D505" s="142">
        <v>50</v>
      </c>
    </row>
    <row r="506" spans="1:4" ht="18.2" customHeight="1">
      <c r="A506" s="141">
        <v>2100406</v>
      </c>
      <c r="B506" s="206" t="s">
        <v>505</v>
      </c>
      <c r="C506" s="142">
        <v>93</v>
      </c>
      <c r="D506" s="142">
        <v>680</v>
      </c>
    </row>
    <row r="507" spans="1:4" ht="18.2" customHeight="1">
      <c r="A507" s="141">
        <v>2100408</v>
      </c>
      <c r="B507" s="206" t="s">
        <v>506</v>
      </c>
      <c r="C507" s="142">
        <v>23867</v>
      </c>
      <c r="D507" s="142">
        <v>4189</v>
      </c>
    </row>
    <row r="508" spans="1:4" ht="18.2" customHeight="1">
      <c r="A508" s="141">
        <v>2100409</v>
      </c>
      <c r="B508" s="206" t="s">
        <v>507</v>
      </c>
      <c r="C508" s="142">
        <v>10553</v>
      </c>
      <c r="D508" s="142">
        <v>553</v>
      </c>
    </row>
    <row r="509" spans="1:4" ht="18.2" customHeight="1">
      <c r="A509" s="141">
        <v>2100410</v>
      </c>
      <c r="B509" s="206" t="s">
        <v>508</v>
      </c>
      <c r="C509" s="142">
        <v>32436</v>
      </c>
      <c r="D509" s="142">
        <v>31375</v>
      </c>
    </row>
    <row r="510" spans="1:4" ht="18.2" customHeight="1">
      <c r="A510" s="141">
        <v>2100499</v>
      </c>
      <c r="B510" s="206" t="s">
        <v>509</v>
      </c>
      <c r="C510" s="142">
        <v>2141</v>
      </c>
      <c r="D510" s="142">
        <v>674</v>
      </c>
    </row>
    <row r="511" spans="1:4" ht="18.2" customHeight="1">
      <c r="A511" s="141">
        <v>21006</v>
      </c>
      <c r="B511" s="206" t="s">
        <v>510</v>
      </c>
      <c r="C511" s="142">
        <f>SUM(C512:C513)</f>
        <v>625</v>
      </c>
      <c r="D511" s="142">
        <f>SUM(D512:D513)</f>
        <v>40</v>
      </c>
    </row>
    <row r="512" spans="1:4" ht="18.2" customHeight="1">
      <c r="A512" s="141">
        <v>2100601</v>
      </c>
      <c r="B512" s="206" t="s">
        <v>511</v>
      </c>
      <c r="C512" s="142">
        <v>620</v>
      </c>
      <c r="D512" s="142">
        <v>20</v>
      </c>
    </row>
    <row r="513" spans="1:4" ht="18.2" customHeight="1">
      <c r="A513" s="141">
        <v>2100699</v>
      </c>
      <c r="B513" s="206" t="s">
        <v>512</v>
      </c>
      <c r="C513" s="142">
        <v>5</v>
      </c>
      <c r="D513" s="142">
        <v>20</v>
      </c>
    </row>
    <row r="514" spans="1:4" ht="18.2" customHeight="1">
      <c r="A514" s="141">
        <v>21007</v>
      </c>
      <c r="B514" s="206" t="s">
        <v>513</v>
      </c>
      <c r="C514" s="142">
        <f>SUM(C515:C517)</f>
        <v>7787</v>
      </c>
      <c r="D514" s="142">
        <f>SUM(D515:D517)</f>
        <v>8012</v>
      </c>
    </row>
    <row r="515" spans="1:4" ht="18.2" customHeight="1">
      <c r="A515" s="141">
        <v>2100716</v>
      </c>
      <c r="B515" s="206" t="s">
        <v>514</v>
      </c>
      <c r="C515" s="142">
        <v>931</v>
      </c>
      <c r="D515" s="142">
        <v>464</v>
      </c>
    </row>
    <row r="516" spans="1:4" ht="18.2" customHeight="1">
      <c r="A516" s="141">
        <v>2100717</v>
      </c>
      <c r="B516" s="206" t="s">
        <v>515</v>
      </c>
      <c r="C516" s="142">
        <v>4924</v>
      </c>
      <c r="D516" s="142">
        <v>5389</v>
      </c>
    </row>
    <row r="517" spans="1:4" ht="18.2" customHeight="1">
      <c r="A517" s="141">
        <v>2100799</v>
      </c>
      <c r="B517" s="206" t="s">
        <v>516</v>
      </c>
      <c r="C517" s="142">
        <v>1932</v>
      </c>
      <c r="D517" s="142">
        <v>2159</v>
      </c>
    </row>
    <row r="518" spans="1:4" ht="18.2" customHeight="1">
      <c r="A518" s="141">
        <v>21011</v>
      </c>
      <c r="B518" s="206" t="s">
        <v>517</v>
      </c>
      <c r="C518" s="142">
        <f>SUM(C519:C522)</f>
        <v>67193</v>
      </c>
      <c r="D518" s="142">
        <f>SUM(D519:D522)</f>
        <v>90856</v>
      </c>
    </row>
    <row r="519" spans="1:4" ht="18.2" customHeight="1">
      <c r="A519" s="141">
        <v>2101101</v>
      </c>
      <c r="B519" s="206" t="s">
        <v>518</v>
      </c>
      <c r="C519" s="142">
        <v>18301</v>
      </c>
      <c r="D519" s="142">
        <v>27819</v>
      </c>
    </row>
    <row r="520" spans="1:4" ht="18.2" customHeight="1">
      <c r="A520" s="141">
        <v>2101102</v>
      </c>
      <c r="B520" s="206" t="s">
        <v>519</v>
      </c>
      <c r="C520" s="142">
        <v>45962</v>
      </c>
      <c r="D520" s="142">
        <v>58628</v>
      </c>
    </row>
    <row r="521" spans="1:4" ht="18.2" customHeight="1">
      <c r="A521" s="141">
        <v>2101103</v>
      </c>
      <c r="B521" s="206" t="s">
        <v>520</v>
      </c>
      <c r="C521" s="142">
        <v>2635</v>
      </c>
      <c r="D521" s="142">
        <v>4141</v>
      </c>
    </row>
    <row r="522" spans="1:4" ht="18.2" customHeight="1">
      <c r="A522" s="141">
        <v>2101199</v>
      </c>
      <c r="B522" s="206" t="s">
        <v>521</v>
      </c>
      <c r="C522" s="142">
        <v>295</v>
      </c>
      <c r="D522" s="142">
        <v>268</v>
      </c>
    </row>
    <row r="523" spans="1:4" ht="18.2" customHeight="1">
      <c r="A523" s="141">
        <v>21012</v>
      </c>
      <c r="B523" s="206" t="s">
        <v>522</v>
      </c>
      <c r="C523" s="142">
        <f>SUM(C524:C526)</f>
        <v>194386</v>
      </c>
      <c r="D523" s="142">
        <f>SUM(D524:D526)</f>
        <v>17422</v>
      </c>
    </row>
    <row r="524" spans="1:4" ht="18.2" customHeight="1">
      <c r="A524" s="141">
        <v>2101201</v>
      </c>
      <c r="B524" s="206" t="s">
        <v>523</v>
      </c>
      <c r="C524" s="142">
        <v>1488</v>
      </c>
      <c r="D524" s="142">
        <v>5278</v>
      </c>
    </row>
    <row r="525" spans="1:4" ht="18.2" customHeight="1">
      <c r="A525" s="141">
        <v>2101202</v>
      </c>
      <c r="B525" s="206" t="s">
        <v>524</v>
      </c>
      <c r="C525" s="142">
        <v>192453</v>
      </c>
      <c r="D525" s="142">
        <v>11642</v>
      </c>
    </row>
    <row r="526" spans="1:4" ht="18.2" customHeight="1">
      <c r="A526" s="141">
        <v>2101299</v>
      </c>
      <c r="B526" s="206" t="s">
        <v>525</v>
      </c>
      <c r="C526" s="142">
        <v>445</v>
      </c>
      <c r="D526" s="142">
        <v>502</v>
      </c>
    </row>
    <row r="527" spans="1:4" ht="18.2" customHeight="1">
      <c r="A527" s="141">
        <v>21013</v>
      </c>
      <c r="B527" s="206" t="s">
        <v>105</v>
      </c>
      <c r="C527" s="142">
        <f>SUM(C528:C530)</f>
        <v>18334</v>
      </c>
      <c r="D527" s="142">
        <f>SUM(D528:D530)</f>
        <v>13653</v>
      </c>
    </row>
    <row r="528" spans="1:4" ht="18.2" customHeight="1">
      <c r="A528" s="141">
        <v>2101301</v>
      </c>
      <c r="B528" s="206" t="s">
        <v>106</v>
      </c>
      <c r="C528" s="142">
        <v>18029</v>
      </c>
      <c r="D528" s="142">
        <v>13476</v>
      </c>
    </row>
    <row r="529" spans="1:4" ht="18.2" customHeight="1">
      <c r="A529" s="141">
        <v>2101302</v>
      </c>
      <c r="B529" s="206" t="s">
        <v>526</v>
      </c>
      <c r="C529" s="142">
        <v>32</v>
      </c>
      <c r="D529" s="142">
        <v>98</v>
      </c>
    </row>
    <row r="530" spans="1:4" ht="18.2" customHeight="1">
      <c r="A530" s="141">
        <v>2101399</v>
      </c>
      <c r="B530" s="206" t="s">
        <v>527</v>
      </c>
      <c r="C530" s="142">
        <v>273</v>
      </c>
      <c r="D530" s="142">
        <v>79</v>
      </c>
    </row>
    <row r="531" spans="1:4" ht="18.2" customHeight="1">
      <c r="A531" s="141">
        <v>21014</v>
      </c>
      <c r="B531" s="206" t="s">
        <v>528</v>
      </c>
      <c r="C531" s="142">
        <f>SUM(C532:C532)</f>
        <v>950</v>
      </c>
      <c r="D531" s="142">
        <f>SUM(D532:D532)</f>
        <v>305</v>
      </c>
    </row>
    <row r="532" spans="1:4" ht="18.2" customHeight="1">
      <c r="A532" s="141">
        <v>2101401</v>
      </c>
      <c r="B532" s="206" t="s">
        <v>529</v>
      </c>
      <c r="C532" s="142">
        <v>950</v>
      </c>
      <c r="D532" s="142">
        <v>305</v>
      </c>
    </row>
    <row r="533" spans="1:4" ht="18.2" customHeight="1">
      <c r="A533" s="141">
        <v>21015</v>
      </c>
      <c r="B533" s="206" t="s">
        <v>530</v>
      </c>
      <c r="C533" s="142">
        <f>SUM(C534:C540)</f>
        <v>3401</v>
      </c>
      <c r="D533" s="142">
        <f>SUM(D534:D540)</f>
        <v>3416</v>
      </c>
    </row>
    <row r="534" spans="1:4" ht="18.2" customHeight="1">
      <c r="A534" s="141">
        <v>2101501</v>
      </c>
      <c r="B534" s="206" t="s">
        <v>147</v>
      </c>
      <c r="C534" s="142">
        <v>2298</v>
      </c>
      <c r="D534" s="142">
        <v>2643</v>
      </c>
    </row>
    <row r="535" spans="1:4" ht="18.2" customHeight="1">
      <c r="A535" s="141">
        <v>2101502</v>
      </c>
      <c r="B535" s="206" t="s">
        <v>148</v>
      </c>
      <c r="C535" s="142">
        <v>92</v>
      </c>
      <c r="D535" s="142">
        <v>94</v>
      </c>
    </row>
    <row r="536" spans="1:4" ht="18.2" customHeight="1">
      <c r="A536" s="141">
        <v>2101504</v>
      </c>
      <c r="B536" s="206" t="s">
        <v>181</v>
      </c>
      <c r="C536" s="142">
        <v>36</v>
      </c>
      <c r="D536" s="142">
        <v>0</v>
      </c>
    </row>
    <row r="537" spans="1:4" ht="18.2" customHeight="1">
      <c r="A537" s="141">
        <v>2101505</v>
      </c>
      <c r="B537" s="206" t="s">
        <v>531</v>
      </c>
      <c r="C537" s="142">
        <v>358</v>
      </c>
      <c r="D537" s="142">
        <v>102</v>
      </c>
    </row>
    <row r="538" spans="1:4" ht="18.2" customHeight="1">
      <c r="A538" s="141">
        <v>2101506</v>
      </c>
      <c r="B538" s="206" t="s">
        <v>532</v>
      </c>
      <c r="C538" s="142">
        <v>14</v>
      </c>
      <c r="D538" s="142">
        <v>0</v>
      </c>
    </row>
    <row r="539" spans="1:4" ht="18.2" customHeight="1">
      <c r="A539" s="141">
        <v>2101550</v>
      </c>
      <c r="B539" s="206" t="s">
        <v>154</v>
      </c>
      <c r="C539" s="142">
        <v>531</v>
      </c>
      <c r="D539" s="142">
        <v>577</v>
      </c>
    </row>
    <row r="540" spans="1:4" ht="18.2" customHeight="1">
      <c r="A540" s="141">
        <v>2101599</v>
      </c>
      <c r="B540" s="206" t="s">
        <v>533</v>
      </c>
      <c r="C540" s="142">
        <v>72</v>
      </c>
      <c r="D540" s="142">
        <v>0</v>
      </c>
    </row>
    <row r="541" spans="1:4" ht="18.2" customHeight="1">
      <c r="A541" s="141">
        <v>21016</v>
      </c>
      <c r="B541" s="206" t="s">
        <v>107</v>
      </c>
      <c r="C541" s="142">
        <f>C542</f>
        <v>222</v>
      </c>
      <c r="D541" s="142">
        <f>D542</f>
        <v>10</v>
      </c>
    </row>
    <row r="542" spans="1:4" ht="18.2" customHeight="1">
      <c r="A542" s="141">
        <v>2101601</v>
      </c>
      <c r="B542" s="206" t="s">
        <v>534</v>
      </c>
      <c r="C542" s="142">
        <v>222</v>
      </c>
      <c r="D542" s="142">
        <v>10</v>
      </c>
    </row>
    <row r="543" spans="1:4" ht="18.2" customHeight="1">
      <c r="A543" s="141">
        <v>21099</v>
      </c>
      <c r="B543" s="206" t="s">
        <v>535</v>
      </c>
      <c r="C543" s="142">
        <f>C544</f>
        <v>1964</v>
      </c>
      <c r="D543" s="142">
        <f>D544</f>
        <v>11432</v>
      </c>
    </row>
    <row r="544" spans="1:4" ht="18.2" customHeight="1">
      <c r="A544" s="141">
        <v>2109999</v>
      </c>
      <c r="B544" s="206" t="s">
        <v>536</v>
      </c>
      <c r="C544" s="142">
        <v>1964</v>
      </c>
      <c r="D544" s="142">
        <v>11432</v>
      </c>
    </row>
    <row r="545" spans="1:4" ht="18.2" customHeight="1">
      <c r="A545" s="141">
        <v>211</v>
      </c>
      <c r="B545" s="206" t="s">
        <v>537</v>
      </c>
      <c r="C545" s="142">
        <f>C546+C554+C557+C563+C569+C574+C578+C580+C582+C583+C585+C589+C591+C592+C593</f>
        <v>94315</v>
      </c>
      <c r="D545" s="142">
        <f>D546+D554+D557+D563+D569+D574+D578+D580+D582+D583+D585+D589+D591+D592+D593</f>
        <v>47655</v>
      </c>
    </row>
    <row r="546" spans="1:4" ht="18.2" customHeight="1">
      <c r="A546" s="141">
        <v>21101</v>
      </c>
      <c r="B546" s="206" t="s">
        <v>538</v>
      </c>
      <c r="C546" s="142">
        <f>SUM(C547:C553)</f>
        <v>8464</v>
      </c>
      <c r="D546" s="142">
        <f>SUM(D547:D553)</f>
        <v>10402</v>
      </c>
    </row>
    <row r="547" spans="1:4" ht="18.2" customHeight="1">
      <c r="A547" s="141">
        <v>2110101</v>
      </c>
      <c r="B547" s="206" t="s">
        <v>147</v>
      </c>
      <c r="C547" s="142">
        <v>5639</v>
      </c>
      <c r="D547" s="142">
        <v>6961</v>
      </c>
    </row>
    <row r="548" spans="1:4" ht="18.2" customHeight="1">
      <c r="A548" s="141">
        <v>2110102</v>
      </c>
      <c r="B548" s="206" t="s">
        <v>148</v>
      </c>
      <c r="C548" s="142">
        <v>311</v>
      </c>
      <c r="D548" s="142">
        <v>246</v>
      </c>
    </row>
    <row r="549" spans="1:4" ht="18.2" customHeight="1">
      <c r="A549" s="141">
        <v>2110104</v>
      </c>
      <c r="B549" s="206" t="s">
        <v>539</v>
      </c>
      <c r="C549" s="142">
        <v>33</v>
      </c>
      <c r="D549" s="142">
        <v>22</v>
      </c>
    </row>
    <row r="550" spans="1:4" ht="18.2" customHeight="1">
      <c r="A550" s="141">
        <v>2110105</v>
      </c>
      <c r="B550" s="206" t="s">
        <v>540</v>
      </c>
      <c r="C550" s="142">
        <v>10</v>
      </c>
      <c r="D550" s="142">
        <v>0</v>
      </c>
    </row>
    <row r="551" spans="1:4" ht="18.2" customHeight="1">
      <c r="A551" s="141">
        <v>2110106</v>
      </c>
      <c r="B551" s="206" t="s">
        <v>541</v>
      </c>
      <c r="C551" s="142">
        <v>16</v>
      </c>
      <c r="D551" s="142">
        <v>0</v>
      </c>
    </row>
    <row r="552" spans="1:4" ht="18.2" customHeight="1">
      <c r="A552" s="141">
        <v>2110107</v>
      </c>
      <c r="B552" s="206" t="s">
        <v>542</v>
      </c>
      <c r="C552" s="142">
        <v>0</v>
      </c>
      <c r="D552" s="142">
        <v>10</v>
      </c>
    </row>
    <row r="553" spans="1:4" ht="18.2" customHeight="1">
      <c r="A553" s="141">
        <v>2110199</v>
      </c>
      <c r="B553" s="206" t="s">
        <v>543</v>
      </c>
      <c r="C553" s="142">
        <v>2455</v>
      </c>
      <c r="D553" s="142">
        <v>3163</v>
      </c>
    </row>
    <row r="554" spans="1:4" ht="18.2" customHeight="1">
      <c r="A554" s="141">
        <v>21102</v>
      </c>
      <c r="B554" s="206" t="s">
        <v>544</v>
      </c>
      <c r="C554" s="142">
        <f>SUM(C555:C556)</f>
        <v>1728</v>
      </c>
      <c r="D554" s="142">
        <f>SUM(D555:D556)</f>
        <v>1991</v>
      </c>
    </row>
    <row r="555" spans="1:4" ht="18.2" customHeight="1">
      <c r="A555" s="141">
        <v>2110203</v>
      </c>
      <c r="B555" s="206" t="s">
        <v>545</v>
      </c>
      <c r="C555" s="142">
        <v>10</v>
      </c>
      <c r="D555" s="142">
        <v>183</v>
      </c>
    </row>
    <row r="556" spans="1:4" ht="18.2" customHeight="1">
      <c r="A556" s="141">
        <v>2110299</v>
      </c>
      <c r="B556" s="206" t="s">
        <v>546</v>
      </c>
      <c r="C556" s="142">
        <v>1718</v>
      </c>
      <c r="D556" s="142">
        <v>1808</v>
      </c>
    </row>
    <row r="557" spans="1:4" ht="18.2" customHeight="1">
      <c r="A557" s="141">
        <v>21103</v>
      </c>
      <c r="B557" s="206" t="s">
        <v>547</v>
      </c>
      <c r="C557" s="142">
        <f>SUM(C558:C562)</f>
        <v>34766</v>
      </c>
      <c r="D557" s="142">
        <f>SUM(D558:D562)</f>
        <v>25512</v>
      </c>
    </row>
    <row r="558" spans="1:4" ht="18.2" customHeight="1">
      <c r="A558" s="141">
        <v>2110301</v>
      </c>
      <c r="B558" s="206" t="s">
        <v>548</v>
      </c>
      <c r="C558" s="142">
        <v>1525</v>
      </c>
      <c r="D558" s="142">
        <v>125</v>
      </c>
    </row>
    <row r="559" spans="1:4" ht="18.2" customHeight="1">
      <c r="A559" s="141">
        <v>2110302</v>
      </c>
      <c r="B559" s="206" t="s">
        <v>549</v>
      </c>
      <c r="C559" s="142">
        <v>22869</v>
      </c>
      <c r="D559" s="142">
        <v>19774</v>
      </c>
    </row>
    <row r="560" spans="1:4" ht="18.2" customHeight="1">
      <c r="A560" s="141">
        <v>2110304</v>
      </c>
      <c r="B560" s="206" t="s">
        <v>550</v>
      </c>
      <c r="C560" s="142">
        <v>5075</v>
      </c>
      <c r="D560" s="142">
        <v>4472</v>
      </c>
    </row>
    <row r="561" spans="1:4" ht="18.2" customHeight="1">
      <c r="A561" s="141">
        <v>2110307</v>
      </c>
      <c r="B561" s="206" t="s">
        <v>551</v>
      </c>
      <c r="C561" s="142">
        <v>0</v>
      </c>
      <c r="D561" s="142">
        <v>68</v>
      </c>
    </row>
    <row r="562" spans="1:4" ht="18.2" customHeight="1">
      <c r="A562" s="141">
        <v>2110399</v>
      </c>
      <c r="B562" s="206" t="s">
        <v>552</v>
      </c>
      <c r="C562" s="142">
        <v>5297</v>
      </c>
      <c r="D562" s="142">
        <v>1073</v>
      </c>
    </row>
    <row r="563" spans="1:4" ht="18.2" customHeight="1">
      <c r="A563" s="141">
        <v>21104</v>
      </c>
      <c r="B563" s="206" t="s">
        <v>553</v>
      </c>
      <c r="C563" s="142">
        <f>SUM(C564:C568)</f>
        <v>19973</v>
      </c>
      <c r="D563" s="142">
        <f>SUM(D564:D568)</f>
        <v>7563</v>
      </c>
    </row>
    <row r="564" spans="1:4" ht="18.2" customHeight="1">
      <c r="A564" s="141">
        <v>2110401</v>
      </c>
      <c r="B564" s="206" t="s">
        <v>554</v>
      </c>
      <c r="C564" s="142">
        <v>13118</v>
      </c>
      <c r="D564" s="142">
        <v>5576</v>
      </c>
    </row>
    <row r="565" spans="1:4" ht="18.2" customHeight="1">
      <c r="A565" s="141">
        <v>2110402</v>
      </c>
      <c r="B565" s="206" t="s">
        <v>555</v>
      </c>
      <c r="C565" s="142">
        <v>4738</v>
      </c>
      <c r="D565" s="142">
        <v>1024</v>
      </c>
    </row>
    <row r="566" spans="1:4" ht="18.2" customHeight="1">
      <c r="A566" s="141">
        <v>2110405</v>
      </c>
      <c r="B566" s="206" t="s">
        <v>556</v>
      </c>
      <c r="C566" s="142">
        <v>272</v>
      </c>
      <c r="D566" s="142">
        <v>100</v>
      </c>
    </row>
    <row r="567" spans="1:4" ht="18.2" customHeight="1">
      <c r="A567" s="141">
        <v>2110406</v>
      </c>
      <c r="B567" s="206" t="s">
        <v>557</v>
      </c>
      <c r="C567" s="142">
        <v>1149</v>
      </c>
      <c r="D567" s="142">
        <v>863</v>
      </c>
    </row>
    <row r="568" spans="1:4" ht="18.2" customHeight="1">
      <c r="A568" s="141">
        <v>2110499</v>
      </c>
      <c r="B568" s="206" t="s">
        <v>558</v>
      </c>
      <c r="C568" s="142">
        <v>696</v>
      </c>
      <c r="D568" s="142"/>
    </row>
    <row r="569" spans="1:4" ht="18.2" customHeight="1">
      <c r="A569" s="141">
        <v>21105</v>
      </c>
      <c r="B569" s="206" t="s">
        <v>559</v>
      </c>
      <c r="C569" s="142">
        <f>SUM(C570:C573)</f>
        <v>6505</v>
      </c>
      <c r="D569" s="142"/>
    </row>
    <row r="570" spans="1:4" ht="18.2" customHeight="1">
      <c r="A570" s="141">
        <v>2110501</v>
      </c>
      <c r="B570" s="206" t="s">
        <v>560</v>
      </c>
      <c r="C570" s="142">
        <v>223</v>
      </c>
      <c r="D570" s="142"/>
    </row>
    <row r="571" spans="1:4" ht="18.2" customHeight="1">
      <c r="A571" s="141">
        <v>2110503</v>
      </c>
      <c r="B571" s="206" t="s">
        <v>561</v>
      </c>
      <c r="C571" s="142">
        <v>1783</v>
      </c>
      <c r="D571" s="142"/>
    </row>
    <row r="572" spans="1:4" ht="18.2" customHeight="1">
      <c r="A572" s="141">
        <v>2110507</v>
      </c>
      <c r="B572" s="206" t="s">
        <v>562</v>
      </c>
      <c r="C572" s="142">
        <v>4158</v>
      </c>
      <c r="D572" s="142"/>
    </row>
    <row r="573" spans="1:4" ht="18.2" customHeight="1">
      <c r="A573" s="141">
        <v>2110599</v>
      </c>
      <c r="B573" s="206" t="s">
        <v>563</v>
      </c>
      <c r="C573" s="142">
        <v>341</v>
      </c>
      <c r="D573" s="142"/>
    </row>
    <row r="574" spans="1:4" ht="18.2" customHeight="1">
      <c r="A574" s="141">
        <v>21106</v>
      </c>
      <c r="B574" s="206" t="s">
        <v>564</v>
      </c>
      <c r="C574" s="142">
        <f>SUM(C575:C577)</f>
        <v>13575</v>
      </c>
      <c r="D574" s="142">
        <f>SUM(D575:D577)</f>
        <v>458</v>
      </c>
    </row>
    <row r="575" spans="1:4" ht="18.2" customHeight="1">
      <c r="A575" s="141">
        <v>2110602</v>
      </c>
      <c r="B575" s="206" t="s">
        <v>565</v>
      </c>
      <c r="C575" s="142">
        <v>9066</v>
      </c>
      <c r="D575" s="142">
        <v>458</v>
      </c>
    </row>
    <row r="576" spans="1:4" ht="18.2" customHeight="1">
      <c r="A576" s="141">
        <v>2110605</v>
      </c>
      <c r="B576" s="206" t="s">
        <v>566</v>
      </c>
      <c r="C576" s="142">
        <v>2850</v>
      </c>
      <c r="D576" s="142"/>
    </row>
    <row r="577" spans="1:4" ht="18.2" customHeight="1">
      <c r="A577" s="141">
        <v>2110699</v>
      </c>
      <c r="B577" s="206" t="s">
        <v>567</v>
      </c>
      <c r="C577" s="142">
        <v>1659</v>
      </c>
      <c r="D577" s="142"/>
    </row>
    <row r="578" spans="1:4" ht="18.2" customHeight="1">
      <c r="A578" s="141">
        <v>21107</v>
      </c>
      <c r="B578" s="206" t="s">
        <v>568</v>
      </c>
      <c r="C578" s="142">
        <f>SUM(C579:C579)</f>
        <v>3157</v>
      </c>
      <c r="D578" s="142"/>
    </row>
    <row r="579" spans="1:4" ht="18.2" customHeight="1">
      <c r="A579" s="141">
        <v>2110704</v>
      </c>
      <c r="B579" s="206" t="s">
        <v>569</v>
      </c>
      <c r="C579" s="142">
        <v>3157</v>
      </c>
      <c r="D579" s="142"/>
    </row>
    <row r="580" spans="1:4" ht="18.2" customHeight="1">
      <c r="A580" s="141">
        <v>21108</v>
      </c>
      <c r="B580" s="206" t="s">
        <v>570</v>
      </c>
      <c r="C580" s="142">
        <f>SUM(C581:C581)</f>
        <v>196</v>
      </c>
      <c r="D580" s="142"/>
    </row>
    <row r="581" spans="1:4" ht="18.2" customHeight="1">
      <c r="A581" s="141">
        <v>2110804</v>
      </c>
      <c r="B581" s="206" t="s">
        <v>571</v>
      </c>
      <c r="C581" s="142">
        <v>196</v>
      </c>
      <c r="D581" s="142"/>
    </row>
    <row r="582" spans="1:4" ht="18.2" customHeight="1">
      <c r="A582" s="141">
        <v>21109</v>
      </c>
      <c r="B582" s="206" t="s">
        <v>572</v>
      </c>
      <c r="C582" s="142"/>
      <c r="D582" s="142"/>
    </row>
    <row r="583" spans="1:4" ht="18.2" customHeight="1">
      <c r="A583" s="141">
        <v>21110</v>
      </c>
      <c r="B583" s="206" t="s">
        <v>573</v>
      </c>
      <c r="C583" s="142">
        <f>C584</f>
        <v>738</v>
      </c>
      <c r="D583" s="142">
        <f>D584</f>
        <v>761</v>
      </c>
    </row>
    <row r="584" spans="1:4" ht="18.2" customHeight="1">
      <c r="A584" s="141">
        <v>2111001</v>
      </c>
      <c r="B584" s="206" t="s">
        <v>574</v>
      </c>
      <c r="C584" s="142">
        <v>738</v>
      </c>
      <c r="D584" s="142">
        <v>761</v>
      </c>
    </row>
    <row r="585" spans="1:4" ht="18.2" customHeight="1">
      <c r="A585" s="141">
        <v>21111</v>
      </c>
      <c r="B585" s="206" t="s">
        <v>575</v>
      </c>
      <c r="C585" s="142">
        <f>SUM(C586:C588)</f>
        <v>696</v>
      </c>
      <c r="D585" s="142">
        <f>SUM(D586:D588)</f>
        <v>967</v>
      </c>
    </row>
    <row r="586" spans="1:4" ht="18.2" customHeight="1">
      <c r="A586" s="141">
        <v>2111101</v>
      </c>
      <c r="B586" s="206" t="s">
        <v>576</v>
      </c>
      <c r="C586" s="142">
        <v>190</v>
      </c>
      <c r="D586" s="142">
        <v>299</v>
      </c>
    </row>
    <row r="587" spans="1:4" ht="18.2" customHeight="1">
      <c r="A587" s="141">
        <v>2111102</v>
      </c>
      <c r="B587" s="206" t="s">
        <v>577</v>
      </c>
      <c r="C587" s="142">
        <v>306</v>
      </c>
      <c r="D587" s="142">
        <v>475</v>
      </c>
    </row>
    <row r="588" spans="1:4" ht="18.2" customHeight="1">
      <c r="A588" s="141">
        <v>2111199</v>
      </c>
      <c r="B588" s="206" t="s">
        <v>578</v>
      </c>
      <c r="C588" s="142">
        <v>200</v>
      </c>
      <c r="D588" s="142">
        <v>193</v>
      </c>
    </row>
    <row r="589" spans="1:4" ht="18.2" customHeight="1">
      <c r="A589" s="141">
        <v>21112</v>
      </c>
      <c r="B589" s="206" t="s">
        <v>579</v>
      </c>
      <c r="C589" s="142">
        <f>C590</f>
        <v>22</v>
      </c>
      <c r="D589" s="142"/>
    </row>
    <row r="590" spans="1:4" ht="18.2" customHeight="1">
      <c r="A590" s="141">
        <v>2111201</v>
      </c>
      <c r="B590" s="206" t="s">
        <v>580</v>
      </c>
      <c r="C590" s="142">
        <v>22</v>
      </c>
      <c r="D590" s="142"/>
    </row>
    <row r="591" spans="1:4" ht="18.2" customHeight="1">
      <c r="A591" s="141">
        <v>21113</v>
      </c>
      <c r="B591" s="206" t="s">
        <v>581</v>
      </c>
      <c r="C591" s="142"/>
      <c r="D591" s="142"/>
    </row>
    <row r="592" spans="1:4" ht="18.2" customHeight="1">
      <c r="A592" s="141">
        <v>21114</v>
      </c>
      <c r="B592" s="206" t="s">
        <v>582</v>
      </c>
      <c r="C592" s="142"/>
      <c r="D592" s="142"/>
    </row>
    <row r="593" spans="1:4" ht="18.2" customHeight="1">
      <c r="A593" s="141">
        <v>21199</v>
      </c>
      <c r="B593" s="206" t="s">
        <v>583</v>
      </c>
      <c r="C593" s="142">
        <f>C594</f>
        <v>4495</v>
      </c>
      <c r="D593" s="142">
        <f>D594</f>
        <v>1</v>
      </c>
    </row>
    <row r="594" spans="1:4" ht="18.2" customHeight="1">
      <c r="A594" s="141">
        <v>2119999</v>
      </c>
      <c r="B594" s="206" t="s">
        <v>584</v>
      </c>
      <c r="C594" s="142">
        <v>4495</v>
      </c>
      <c r="D594" s="142">
        <v>1</v>
      </c>
    </row>
    <row r="595" spans="1:4" ht="18.2" customHeight="1">
      <c r="A595" s="141">
        <v>212</v>
      </c>
      <c r="B595" s="206" t="s">
        <v>585</v>
      </c>
      <c r="C595" s="142">
        <f>C596+C606+C608+C611+C613+C615</f>
        <v>432764</v>
      </c>
      <c r="D595" s="142">
        <f>D596+D606+D608+D611+D613+D615</f>
        <v>362952</v>
      </c>
    </row>
    <row r="596" spans="1:4" ht="18.2" customHeight="1">
      <c r="A596" s="141">
        <v>21201</v>
      </c>
      <c r="B596" s="206" t="s">
        <v>586</v>
      </c>
      <c r="C596" s="142">
        <f>SUM(C597:C605)</f>
        <v>58245</v>
      </c>
      <c r="D596" s="142">
        <f>SUM(D597:D605)</f>
        <v>55100</v>
      </c>
    </row>
    <row r="597" spans="1:4" ht="18.2" customHeight="1">
      <c r="A597" s="141">
        <v>2120101</v>
      </c>
      <c r="B597" s="206" t="s">
        <v>147</v>
      </c>
      <c r="C597" s="142">
        <v>11191</v>
      </c>
      <c r="D597" s="142">
        <v>12725</v>
      </c>
    </row>
    <row r="598" spans="1:4" ht="18.2" customHeight="1">
      <c r="A598" s="141">
        <v>2120102</v>
      </c>
      <c r="B598" s="206" t="s">
        <v>148</v>
      </c>
      <c r="C598" s="142">
        <v>3421</v>
      </c>
      <c r="D598" s="142">
        <v>14525</v>
      </c>
    </row>
    <row r="599" spans="1:4" ht="18.2" customHeight="1">
      <c r="A599" s="141">
        <v>2120103</v>
      </c>
      <c r="B599" s="206" t="s">
        <v>149</v>
      </c>
      <c r="C599" s="142">
        <v>5</v>
      </c>
      <c r="D599" s="142">
        <v>766</v>
      </c>
    </row>
    <row r="600" spans="1:4" ht="18.2" customHeight="1">
      <c r="A600" s="141">
        <v>2120104</v>
      </c>
      <c r="B600" s="206" t="s">
        <v>587</v>
      </c>
      <c r="C600" s="142">
        <v>12752</v>
      </c>
      <c r="D600" s="142">
        <v>13652</v>
      </c>
    </row>
    <row r="601" spans="1:4" ht="18.2" customHeight="1">
      <c r="A601" s="141">
        <v>2120105</v>
      </c>
      <c r="B601" s="206" t="s">
        <v>588</v>
      </c>
      <c r="C601" s="142">
        <v>0</v>
      </c>
      <c r="D601" s="142">
        <v>39</v>
      </c>
    </row>
    <row r="602" spans="1:4" ht="18.2" customHeight="1">
      <c r="A602" s="141">
        <v>2120106</v>
      </c>
      <c r="B602" s="206" t="s">
        <v>589</v>
      </c>
      <c r="C602" s="142">
        <v>271</v>
      </c>
      <c r="D602" s="142">
        <v>302</v>
      </c>
    </row>
    <row r="603" spans="1:4" ht="18.2" customHeight="1">
      <c r="A603" s="141">
        <v>2120107</v>
      </c>
      <c r="B603" s="206" t="s">
        <v>590</v>
      </c>
      <c r="C603" s="142">
        <v>792</v>
      </c>
      <c r="D603" s="142">
        <v>1028</v>
      </c>
    </row>
    <row r="604" spans="1:4" ht="18.2" customHeight="1">
      <c r="A604" s="141">
        <v>2120109</v>
      </c>
      <c r="B604" s="206" t="s">
        <v>591</v>
      </c>
      <c r="C604" s="142">
        <v>1887</v>
      </c>
      <c r="D604" s="142">
        <v>1622</v>
      </c>
    </row>
    <row r="605" spans="1:4" ht="18.2" customHeight="1">
      <c r="A605" s="141">
        <v>2120199</v>
      </c>
      <c r="B605" s="206" t="s">
        <v>592</v>
      </c>
      <c r="C605" s="142">
        <v>27926</v>
      </c>
      <c r="D605" s="142">
        <v>10441</v>
      </c>
    </row>
    <row r="606" spans="1:4" ht="18.2" customHeight="1">
      <c r="A606" s="141">
        <v>21202</v>
      </c>
      <c r="B606" s="206" t="s">
        <v>593</v>
      </c>
      <c r="C606" s="142">
        <f>C607</f>
        <v>1004</v>
      </c>
      <c r="D606" s="142">
        <f>D607</f>
        <v>510</v>
      </c>
    </row>
    <row r="607" spans="1:4" ht="18.2" customHeight="1">
      <c r="A607" s="141">
        <v>2120201</v>
      </c>
      <c r="B607" s="206" t="s">
        <v>594</v>
      </c>
      <c r="C607" s="142">
        <v>1004</v>
      </c>
      <c r="D607" s="142">
        <v>510</v>
      </c>
    </row>
    <row r="608" spans="1:4" ht="18.2" customHeight="1">
      <c r="A608" s="141">
        <v>21203</v>
      </c>
      <c r="B608" s="206" t="s">
        <v>595</v>
      </c>
      <c r="C608" s="142">
        <f>SUM(C609:C610)</f>
        <v>263661</v>
      </c>
      <c r="D608" s="142">
        <f>SUM(D609:D610)</f>
        <v>158740</v>
      </c>
    </row>
    <row r="609" spans="1:4" ht="18.2" customHeight="1">
      <c r="A609" s="141">
        <v>2120303</v>
      </c>
      <c r="B609" s="206" t="s">
        <v>596</v>
      </c>
      <c r="C609" s="142">
        <v>64878</v>
      </c>
      <c r="D609" s="142">
        <v>32819</v>
      </c>
    </row>
    <row r="610" spans="1:4" ht="18.2" customHeight="1">
      <c r="A610" s="141">
        <v>2120399</v>
      </c>
      <c r="B610" s="206" t="s">
        <v>597</v>
      </c>
      <c r="C610" s="142">
        <v>198783</v>
      </c>
      <c r="D610" s="142">
        <v>125921</v>
      </c>
    </row>
    <row r="611" spans="1:4" ht="18.2" customHeight="1">
      <c r="A611" s="141">
        <v>21205</v>
      </c>
      <c r="B611" s="206" t="s">
        <v>108</v>
      </c>
      <c r="C611" s="142">
        <f>C612</f>
        <v>63083</v>
      </c>
      <c r="D611" s="142">
        <f>D612</f>
        <v>89166</v>
      </c>
    </row>
    <row r="612" spans="1:4" ht="18.2" customHeight="1">
      <c r="A612" s="141">
        <v>2120501</v>
      </c>
      <c r="B612" s="206" t="s">
        <v>598</v>
      </c>
      <c r="C612" s="142">
        <v>63083</v>
      </c>
      <c r="D612" s="142">
        <v>89166</v>
      </c>
    </row>
    <row r="613" spans="1:4" ht="18.2" customHeight="1">
      <c r="A613" s="141">
        <v>21206</v>
      </c>
      <c r="B613" s="206" t="s">
        <v>109</v>
      </c>
      <c r="C613" s="142">
        <f>C614</f>
        <v>845</v>
      </c>
      <c r="D613" s="142">
        <f>D614</f>
        <v>981</v>
      </c>
    </row>
    <row r="614" spans="1:4" ht="18.2" customHeight="1">
      <c r="A614" s="141">
        <v>2120601</v>
      </c>
      <c r="B614" s="206" t="s">
        <v>599</v>
      </c>
      <c r="C614" s="142">
        <v>845</v>
      </c>
      <c r="D614" s="142">
        <v>981</v>
      </c>
    </row>
    <row r="615" spans="1:4" ht="18.2" customHeight="1">
      <c r="A615" s="141">
        <v>21299</v>
      </c>
      <c r="B615" s="206" t="s">
        <v>110</v>
      </c>
      <c r="C615" s="142">
        <f>C616</f>
        <v>45926</v>
      </c>
      <c r="D615" s="142">
        <f>D616</f>
        <v>58455</v>
      </c>
    </row>
    <row r="616" spans="1:4" ht="18.2" customHeight="1">
      <c r="A616" s="141">
        <v>2129999</v>
      </c>
      <c r="B616" s="206" t="s">
        <v>600</v>
      </c>
      <c r="C616" s="142">
        <v>45926</v>
      </c>
      <c r="D616" s="142">
        <v>58455</v>
      </c>
    </row>
    <row r="617" spans="1:4" ht="18.2" customHeight="1">
      <c r="A617" s="141">
        <v>213</v>
      </c>
      <c r="B617" s="206" t="s">
        <v>601</v>
      </c>
      <c r="C617" s="142">
        <f>C618+C642+C659+C683+C692+C698+C703+C704</f>
        <v>868932</v>
      </c>
      <c r="D617" s="142">
        <f>D618+D642+D659+D683+D692+D698+D703+D704</f>
        <v>655980</v>
      </c>
    </row>
    <row r="618" spans="1:4" ht="18.2" customHeight="1">
      <c r="A618" s="141">
        <v>21301</v>
      </c>
      <c r="B618" s="206" t="s">
        <v>602</v>
      </c>
      <c r="C618" s="142">
        <f>SUM(C619:C641)</f>
        <v>277178</v>
      </c>
      <c r="D618" s="142">
        <f>SUM(D619:D641)</f>
        <v>174385</v>
      </c>
    </row>
    <row r="619" spans="1:4" ht="18.2" customHeight="1">
      <c r="A619" s="141">
        <v>2130101</v>
      </c>
      <c r="B619" s="206" t="s">
        <v>147</v>
      </c>
      <c r="C619" s="142">
        <v>19745</v>
      </c>
      <c r="D619" s="142">
        <v>20547</v>
      </c>
    </row>
    <row r="620" spans="1:4" ht="18.2" customHeight="1">
      <c r="A620" s="141">
        <v>2130102</v>
      </c>
      <c r="B620" s="206" t="s">
        <v>148</v>
      </c>
      <c r="C620" s="142">
        <v>708</v>
      </c>
      <c r="D620" s="142">
        <v>3561</v>
      </c>
    </row>
    <row r="621" spans="1:4" ht="18.2" customHeight="1">
      <c r="A621" s="141">
        <v>2130103</v>
      </c>
      <c r="B621" s="206" t="s">
        <v>149</v>
      </c>
      <c r="C621" s="142">
        <v>0</v>
      </c>
      <c r="D621" s="142">
        <v>252</v>
      </c>
    </row>
    <row r="622" spans="1:4" ht="18.2" customHeight="1">
      <c r="A622" s="141">
        <v>2130104</v>
      </c>
      <c r="B622" s="206" t="s">
        <v>154</v>
      </c>
      <c r="C622" s="142">
        <v>42317</v>
      </c>
      <c r="D622" s="142">
        <v>30366</v>
      </c>
    </row>
    <row r="623" spans="1:4" ht="18.2" customHeight="1">
      <c r="A623" s="141">
        <v>2130105</v>
      </c>
      <c r="B623" s="206" t="s">
        <v>603</v>
      </c>
      <c r="C623" s="142">
        <v>604</v>
      </c>
      <c r="D623" s="142">
        <v>827</v>
      </c>
    </row>
    <row r="624" spans="1:4" ht="18.2" customHeight="1">
      <c r="A624" s="141">
        <v>2130106</v>
      </c>
      <c r="B624" s="206" t="s">
        <v>604</v>
      </c>
      <c r="C624" s="142">
        <v>6275</v>
      </c>
      <c r="D624" s="142">
        <v>2687</v>
      </c>
    </row>
    <row r="625" spans="1:4" ht="18.2" customHeight="1">
      <c r="A625" s="141">
        <v>2130108</v>
      </c>
      <c r="B625" s="206" t="s">
        <v>605</v>
      </c>
      <c r="C625" s="142">
        <v>5730</v>
      </c>
      <c r="D625" s="142">
        <v>2042</v>
      </c>
    </row>
    <row r="626" spans="1:4" ht="18.2" customHeight="1">
      <c r="A626" s="141">
        <v>2130109</v>
      </c>
      <c r="B626" s="206" t="s">
        <v>606</v>
      </c>
      <c r="C626" s="142">
        <v>329</v>
      </c>
      <c r="D626" s="142">
        <v>977</v>
      </c>
    </row>
    <row r="627" spans="1:4" ht="18.2" customHeight="1">
      <c r="A627" s="141">
        <v>2130110</v>
      </c>
      <c r="B627" s="206" t="s">
        <v>607</v>
      </c>
      <c r="C627" s="142">
        <v>90</v>
      </c>
      <c r="D627" s="142">
        <v>95</v>
      </c>
    </row>
    <row r="628" spans="1:4" ht="18.2" customHeight="1">
      <c r="A628" s="141">
        <v>2130111</v>
      </c>
      <c r="B628" s="206" t="s">
        <v>608</v>
      </c>
      <c r="C628" s="142">
        <v>19</v>
      </c>
      <c r="D628" s="142">
        <v>25</v>
      </c>
    </row>
    <row r="629" spans="1:4" ht="18.2" customHeight="1">
      <c r="A629" s="141">
        <v>2130112</v>
      </c>
      <c r="B629" s="206" t="s">
        <v>609</v>
      </c>
      <c r="C629" s="142">
        <v>1051</v>
      </c>
      <c r="D629" s="142">
        <v>2540</v>
      </c>
    </row>
    <row r="630" spans="1:4" ht="18.2" customHeight="1">
      <c r="A630" s="141">
        <v>2130119</v>
      </c>
      <c r="B630" s="206" t="s">
        <v>610</v>
      </c>
      <c r="C630" s="142">
        <v>2098</v>
      </c>
      <c r="D630" s="142">
        <v>330</v>
      </c>
    </row>
    <row r="631" spans="1:4" ht="18.2" customHeight="1">
      <c r="A631" s="141">
        <v>2130121</v>
      </c>
      <c r="B631" s="206" t="s">
        <v>611</v>
      </c>
      <c r="C631" s="142">
        <v>1</v>
      </c>
      <c r="D631" s="142">
        <v>0</v>
      </c>
    </row>
    <row r="632" spans="1:4" ht="18.2" customHeight="1">
      <c r="A632" s="141">
        <v>2130122</v>
      </c>
      <c r="B632" s="206" t="s">
        <v>612</v>
      </c>
      <c r="C632" s="142">
        <v>58680</v>
      </c>
      <c r="D632" s="142">
        <v>32454</v>
      </c>
    </row>
    <row r="633" spans="1:4" ht="18.2" customHeight="1">
      <c r="A633" s="141">
        <v>2130124</v>
      </c>
      <c r="B633" s="206" t="s">
        <v>613</v>
      </c>
      <c r="C633" s="142">
        <v>2843</v>
      </c>
      <c r="D633" s="142">
        <v>107</v>
      </c>
    </row>
    <row r="634" spans="1:4" ht="18.2" customHeight="1">
      <c r="A634" s="141">
        <v>2130125</v>
      </c>
      <c r="B634" s="206" t="s">
        <v>614</v>
      </c>
      <c r="C634" s="142">
        <v>970</v>
      </c>
      <c r="D634" s="142">
        <v>50</v>
      </c>
    </row>
    <row r="635" spans="1:4" ht="18.2" customHeight="1">
      <c r="A635" s="141">
        <v>2130126</v>
      </c>
      <c r="B635" s="206" t="s">
        <v>615</v>
      </c>
      <c r="C635" s="142">
        <v>13186</v>
      </c>
      <c r="D635" s="142">
        <v>9919</v>
      </c>
    </row>
    <row r="636" spans="1:4" ht="18.2" customHeight="1">
      <c r="A636" s="141">
        <v>2130135</v>
      </c>
      <c r="B636" s="206" t="s">
        <v>616</v>
      </c>
      <c r="C636" s="142">
        <v>25160</v>
      </c>
      <c r="D636" s="142">
        <v>49040</v>
      </c>
    </row>
    <row r="637" spans="1:4" ht="18.2" customHeight="1">
      <c r="A637" s="141">
        <v>2130142</v>
      </c>
      <c r="B637" s="206" t="s">
        <v>617</v>
      </c>
      <c r="C637" s="142">
        <v>16519</v>
      </c>
      <c r="D637" s="142">
        <v>9058</v>
      </c>
    </row>
    <row r="638" spans="1:4" ht="18.2" customHeight="1">
      <c r="A638" s="141">
        <v>2130148</v>
      </c>
      <c r="B638" s="206" t="s">
        <v>618</v>
      </c>
      <c r="C638" s="142">
        <v>130</v>
      </c>
      <c r="D638" s="142">
        <v>0</v>
      </c>
    </row>
    <row r="639" spans="1:4" ht="18.2" customHeight="1">
      <c r="A639" s="141">
        <v>2130152</v>
      </c>
      <c r="B639" s="206" t="s">
        <v>619</v>
      </c>
      <c r="C639" s="142">
        <v>50</v>
      </c>
      <c r="D639" s="142">
        <v>600</v>
      </c>
    </row>
    <row r="640" spans="1:4" ht="18.2" customHeight="1">
      <c r="A640" s="141">
        <v>2130153</v>
      </c>
      <c r="B640" s="206" t="s">
        <v>620</v>
      </c>
      <c r="C640" s="142">
        <v>52295</v>
      </c>
      <c r="D640" s="142">
        <v>1859</v>
      </c>
    </row>
    <row r="641" spans="1:4" ht="18.2" customHeight="1">
      <c r="A641" s="141">
        <v>2130199</v>
      </c>
      <c r="B641" s="206" t="s">
        <v>621</v>
      </c>
      <c r="C641" s="142">
        <v>28378</v>
      </c>
      <c r="D641" s="142">
        <v>7049</v>
      </c>
    </row>
    <row r="642" spans="1:4" ht="18.2" customHeight="1">
      <c r="A642" s="141">
        <v>21302</v>
      </c>
      <c r="B642" s="206" t="s">
        <v>622</v>
      </c>
      <c r="C642" s="142">
        <f>SUM(C643:C658)</f>
        <v>122826</v>
      </c>
      <c r="D642" s="142">
        <f>SUM(D643:D658)</f>
        <v>55596</v>
      </c>
    </row>
    <row r="643" spans="1:4" ht="18.2" customHeight="1">
      <c r="A643" s="141">
        <v>2130201</v>
      </c>
      <c r="B643" s="206" t="s">
        <v>147</v>
      </c>
      <c r="C643" s="142">
        <v>5104</v>
      </c>
      <c r="D643" s="142">
        <v>6460</v>
      </c>
    </row>
    <row r="644" spans="1:4" ht="18.2" customHeight="1">
      <c r="A644" s="141">
        <v>2130202</v>
      </c>
      <c r="B644" s="206" t="s">
        <v>148</v>
      </c>
      <c r="C644" s="142">
        <v>1648</v>
      </c>
      <c r="D644" s="142">
        <v>248</v>
      </c>
    </row>
    <row r="645" spans="1:4" ht="18.2" customHeight="1">
      <c r="A645" s="141">
        <v>2130204</v>
      </c>
      <c r="B645" s="206" t="s">
        <v>623</v>
      </c>
      <c r="C645" s="142">
        <v>22144</v>
      </c>
      <c r="D645" s="142">
        <v>29994</v>
      </c>
    </row>
    <row r="646" spans="1:4" ht="18.2" customHeight="1">
      <c r="A646" s="141">
        <v>2130205</v>
      </c>
      <c r="B646" s="206" t="s">
        <v>624</v>
      </c>
      <c r="C646" s="142">
        <v>23195</v>
      </c>
      <c r="D646" s="142">
        <v>6389</v>
      </c>
    </row>
    <row r="647" spans="1:4" ht="18.2" customHeight="1">
      <c r="A647" s="141">
        <v>2130206</v>
      </c>
      <c r="B647" s="206" t="s">
        <v>625</v>
      </c>
      <c r="C647" s="142">
        <v>388</v>
      </c>
      <c r="D647" s="142">
        <v>203</v>
      </c>
    </row>
    <row r="648" spans="1:4" ht="18.2" customHeight="1">
      <c r="A648" s="141">
        <v>2130207</v>
      </c>
      <c r="B648" s="206" t="s">
        <v>626</v>
      </c>
      <c r="C648" s="142">
        <v>510</v>
      </c>
      <c r="D648" s="142">
        <v>769</v>
      </c>
    </row>
    <row r="649" spans="1:4" ht="18.2" customHeight="1">
      <c r="A649" s="141">
        <v>2130209</v>
      </c>
      <c r="B649" s="206" t="s">
        <v>627</v>
      </c>
      <c r="C649" s="142">
        <v>45663</v>
      </c>
      <c r="D649" s="142">
        <v>1090</v>
      </c>
    </row>
    <row r="650" spans="1:4" ht="18.2" customHeight="1">
      <c r="A650" s="141">
        <v>2130211</v>
      </c>
      <c r="B650" s="206" t="s">
        <v>628</v>
      </c>
      <c r="C650" s="142">
        <v>486</v>
      </c>
      <c r="D650" s="142">
        <v>37</v>
      </c>
    </row>
    <row r="651" spans="1:4" ht="18.2" customHeight="1">
      <c r="A651" s="141">
        <v>2130212</v>
      </c>
      <c r="B651" s="206" t="s">
        <v>629</v>
      </c>
      <c r="C651" s="142">
        <v>2782</v>
      </c>
      <c r="D651" s="142">
        <v>110</v>
      </c>
    </row>
    <row r="652" spans="1:4" ht="18.2" customHeight="1">
      <c r="A652" s="141">
        <v>2130213</v>
      </c>
      <c r="B652" s="206" t="s">
        <v>630</v>
      </c>
      <c r="C652" s="142">
        <v>563</v>
      </c>
      <c r="D652" s="142">
        <v>1765</v>
      </c>
    </row>
    <row r="653" spans="1:4" ht="18.2" customHeight="1">
      <c r="A653" s="141">
        <v>2130217</v>
      </c>
      <c r="B653" s="206" t="s">
        <v>631</v>
      </c>
      <c r="C653" s="142">
        <v>6684</v>
      </c>
      <c r="D653" s="142">
        <v>1914</v>
      </c>
    </row>
    <row r="654" spans="1:4" ht="18.2" customHeight="1">
      <c r="A654" s="141">
        <v>2130221</v>
      </c>
      <c r="B654" s="206" t="s">
        <v>632</v>
      </c>
      <c r="C654" s="142">
        <v>161</v>
      </c>
      <c r="D654" s="142"/>
    </row>
    <row r="655" spans="1:4" ht="18.2" customHeight="1">
      <c r="A655" s="141">
        <v>2130234</v>
      </c>
      <c r="B655" s="206" t="s">
        <v>633</v>
      </c>
      <c r="C655" s="142">
        <v>2695</v>
      </c>
      <c r="D655" s="142">
        <v>1876</v>
      </c>
    </row>
    <row r="656" spans="1:4" ht="18.2" customHeight="1">
      <c r="A656" s="141">
        <v>2130236</v>
      </c>
      <c r="B656" s="206" t="s">
        <v>634</v>
      </c>
      <c r="C656" s="142">
        <v>799</v>
      </c>
      <c r="D656" s="142">
        <v>567</v>
      </c>
    </row>
    <row r="657" spans="1:4" ht="18.2" customHeight="1">
      <c r="A657" s="141">
        <v>2130237</v>
      </c>
      <c r="B657" s="206" t="s">
        <v>609</v>
      </c>
      <c r="C657" s="142">
        <v>10</v>
      </c>
      <c r="D657" s="142">
        <v>0</v>
      </c>
    </row>
    <row r="658" spans="1:4" ht="18.2" customHeight="1">
      <c r="A658" s="141">
        <v>2130299</v>
      </c>
      <c r="B658" s="206" t="s">
        <v>635</v>
      </c>
      <c r="C658" s="142">
        <v>9994</v>
      </c>
      <c r="D658" s="142">
        <v>4174</v>
      </c>
    </row>
    <row r="659" spans="1:4" ht="18.2" customHeight="1">
      <c r="A659" s="141">
        <v>21303</v>
      </c>
      <c r="B659" s="206" t="s">
        <v>636</v>
      </c>
      <c r="C659" s="142">
        <f>SUM(C660:C682)</f>
        <v>80158</v>
      </c>
      <c r="D659" s="142">
        <f>SUM(D660:D682)</f>
        <v>72196</v>
      </c>
    </row>
    <row r="660" spans="1:4" ht="18.2" customHeight="1">
      <c r="A660" s="141">
        <v>2130301</v>
      </c>
      <c r="B660" s="206" t="s">
        <v>147</v>
      </c>
      <c r="C660" s="142">
        <v>3427</v>
      </c>
      <c r="D660" s="142">
        <v>5372</v>
      </c>
    </row>
    <row r="661" spans="1:4" ht="18.2" customHeight="1">
      <c r="A661" s="141">
        <v>2130302</v>
      </c>
      <c r="B661" s="206" t="s">
        <v>148</v>
      </c>
      <c r="C661" s="142">
        <v>363</v>
      </c>
      <c r="D661" s="142">
        <v>10</v>
      </c>
    </row>
    <row r="662" spans="1:4" ht="18.2" customHeight="1">
      <c r="A662" s="141">
        <v>2130303</v>
      </c>
      <c r="B662" s="206" t="s">
        <v>149</v>
      </c>
      <c r="C662" s="142">
        <v>221</v>
      </c>
      <c r="D662" s="142">
        <v>0</v>
      </c>
    </row>
    <row r="663" spans="1:4" ht="18.2" customHeight="1">
      <c r="A663" s="141">
        <v>2130304</v>
      </c>
      <c r="B663" s="206" t="s">
        <v>637</v>
      </c>
      <c r="C663" s="142">
        <v>5785</v>
      </c>
      <c r="D663" s="142">
        <v>6486</v>
      </c>
    </row>
    <row r="664" spans="1:4" ht="18.2" customHeight="1">
      <c r="A664" s="141">
        <v>2130305</v>
      </c>
      <c r="B664" s="206" t="s">
        <v>638</v>
      </c>
      <c r="C664" s="142">
        <v>18711</v>
      </c>
      <c r="D664" s="142">
        <v>5261</v>
      </c>
    </row>
    <row r="665" spans="1:4" ht="18.2" customHeight="1">
      <c r="A665" s="141">
        <v>2130306</v>
      </c>
      <c r="B665" s="206" t="s">
        <v>639</v>
      </c>
      <c r="C665" s="142">
        <v>9625</v>
      </c>
      <c r="D665" s="142">
        <v>1217</v>
      </c>
    </row>
    <row r="666" spans="1:4" ht="18.2" customHeight="1">
      <c r="A666" s="141">
        <v>2130307</v>
      </c>
      <c r="B666" s="206" t="s">
        <v>640</v>
      </c>
      <c r="C666" s="142">
        <v>583</v>
      </c>
      <c r="D666" s="142">
        <v>0</v>
      </c>
    </row>
    <row r="667" spans="1:4" ht="18.2" customHeight="1">
      <c r="A667" s="141">
        <v>2130308</v>
      </c>
      <c r="B667" s="206" t="s">
        <v>641</v>
      </c>
      <c r="C667" s="142">
        <v>2210</v>
      </c>
      <c r="D667" s="142">
        <v>1198</v>
      </c>
    </row>
    <row r="668" spans="1:4" ht="18.2" customHeight="1">
      <c r="A668" s="141">
        <v>2130309</v>
      </c>
      <c r="B668" s="206" t="s">
        <v>642</v>
      </c>
      <c r="C668" s="142">
        <v>10</v>
      </c>
      <c r="D668" s="142">
        <v>10</v>
      </c>
    </row>
    <row r="669" spans="1:4" ht="18.2" customHeight="1">
      <c r="A669" s="141">
        <v>2130310</v>
      </c>
      <c r="B669" s="206" t="s">
        <v>643</v>
      </c>
      <c r="C669" s="142">
        <v>1201</v>
      </c>
      <c r="D669" s="142">
        <v>125</v>
      </c>
    </row>
    <row r="670" spans="1:4" ht="18.2" customHeight="1">
      <c r="A670" s="141">
        <v>2130311</v>
      </c>
      <c r="B670" s="206" t="s">
        <v>644</v>
      </c>
      <c r="C670" s="142">
        <v>1128</v>
      </c>
      <c r="D670" s="142">
        <v>244</v>
      </c>
    </row>
    <row r="671" spans="1:4" ht="18.2" customHeight="1">
      <c r="A671" s="141">
        <v>2130312</v>
      </c>
      <c r="B671" s="206" t="s">
        <v>645</v>
      </c>
      <c r="C671" s="142">
        <v>40</v>
      </c>
      <c r="D671" s="142">
        <v>118</v>
      </c>
    </row>
    <row r="672" spans="1:4" ht="18.2" customHeight="1">
      <c r="A672" s="141">
        <v>2130313</v>
      </c>
      <c r="B672" s="206" t="s">
        <v>646</v>
      </c>
      <c r="C672" s="142">
        <v>3</v>
      </c>
      <c r="D672" s="142">
        <v>10</v>
      </c>
    </row>
    <row r="673" spans="1:4" ht="18.2" customHeight="1">
      <c r="A673" s="141">
        <v>2130314</v>
      </c>
      <c r="B673" s="206" t="s">
        <v>647</v>
      </c>
      <c r="C673" s="142">
        <v>1082</v>
      </c>
      <c r="D673" s="142">
        <v>1062</v>
      </c>
    </row>
    <row r="674" spans="1:4" ht="18.2" customHeight="1">
      <c r="A674" s="141">
        <v>2130315</v>
      </c>
      <c r="B674" s="206" t="s">
        <v>648</v>
      </c>
      <c r="C674" s="142">
        <v>237</v>
      </c>
      <c r="D674" s="142">
        <v>58</v>
      </c>
    </row>
    <row r="675" spans="1:4" ht="18.2" customHeight="1">
      <c r="A675" s="141">
        <v>2130316</v>
      </c>
      <c r="B675" s="206" t="s">
        <v>649</v>
      </c>
      <c r="C675" s="142">
        <v>2551</v>
      </c>
      <c r="D675" s="142">
        <v>13</v>
      </c>
    </row>
    <row r="676" spans="1:4" ht="18.2" customHeight="1">
      <c r="A676" s="141">
        <v>2130317</v>
      </c>
      <c r="B676" s="206" t="s">
        <v>650</v>
      </c>
      <c r="C676" s="142">
        <v>19</v>
      </c>
      <c r="D676" s="142">
        <v>0</v>
      </c>
    </row>
    <row r="677" spans="1:4" ht="18.2" customHeight="1">
      <c r="A677" s="141">
        <v>2130319</v>
      </c>
      <c r="B677" s="206" t="s">
        <v>651</v>
      </c>
      <c r="C677" s="142">
        <v>3639</v>
      </c>
      <c r="D677" s="142">
        <v>146</v>
      </c>
    </row>
    <row r="678" spans="1:4" ht="18.2" customHeight="1">
      <c r="A678" s="141">
        <v>2130321</v>
      </c>
      <c r="B678" s="206" t="s">
        <v>652</v>
      </c>
      <c r="C678" s="142">
        <v>2929</v>
      </c>
      <c r="D678" s="142">
        <v>487</v>
      </c>
    </row>
    <row r="679" spans="1:4" ht="18.2" customHeight="1">
      <c r="A679" s="141">
        <v>2130322</v>
      </c>
      <c r="B679" s="206" t="s">
        <v>653</v>
      </c>
      <c r="C679" s="142">
        <v>3</v>
      </c>
      <c r="D679" s="142">
        <v>3</v>
      </c>
    </row>
    <row r="680" spans="1:4" ht="18.2" customHeight="1">
      <c r="A680" s="141">
        <v>2130334</v>
      </c>
      <c r="B680" s="206" t="s">
        <v>654</v>
      </c>
      <c r="C680" s="142">
        <v>93</v>
      </c>
      <c r="D680" s="142">
        <v>0</v>
      </c>
    </row>
    <row r="681" spans="1:4" ht="18.2" customHeight="1">
      <c r="A681" s="141">
        <v>2130335</v>
      </c>
      <c r="B681" s="206" t="s">
        <v>655</v>
      </c>
      <c r="C681" s="142">
        <v>3679</v>
      </c>
      <c r="D681" s="142">
        <v>178</v>
      </c>
    </row>
    <row r="682" spans="1:4" ht="18.2" customHeight="1">
      <c r="A682" s="141">
        <v>2130399</v>
      </c>
      <c r="B682" s="206" t="s">
        <v>656</v>
      </c>
      <c r="C682" s="142">
        <v>22619</v>
      </c>
      <c r="D682" s="142">
        <v>50198</v>
      </c>
    </row>
    <row r="683" spans="1:4" ht="18.2" customHeight="1">
      <c r="A683" s="141">
        <v>21305</v>
      </c>
      <c r="B683" s="206" t="s">
        <v>657</v>
      </c>
      <c r="C683" s="142">
        <f>SUM(C684:C691)</f>
        <v>290732</v>
      </c>
      <c r="D683" s="142">
        <f>SUM(D684:D691)</f>
        <v>207487</v>
      </c>
    </row>
    <row r="684" spans="1:4" ht="18.2" customHeight="1">
      <c r="A684" s="141">
        <v>2130501</v>
      </c>
      <c r="B684" s="206" t="s">
        <v>147</v>
      </c>
      <c r="C684" s="142">
        <v>3071</v>
      </c>
      <c r="D684" s="142">
        <v>3601</v>
      </c>
    </row>
    <row r="685" spans="1:4" ht="18.2" customHeight="1">
      <c r="A685" s="141">
        <v>2130502</v>
      </c>
      <c r="B685" s="206" t="s">
        <v>148</v>
      </c>
      <c r="C685" s="142">
        <v>3791</v>
      </c>
      <c r="D685" s="142">
        <v>9958</v>
      </c>
    </row>
    <row r="686" spans="1:4" ht="18.2" customHeight="1">
      <c r="A686" s="141">
        <v>2130504</v>
      </c>
      <c r="B686" s="206" t="s">
        <v>658</v>
      </c>
      <c r="C686" s="142">
        <v>139080</v>
      </c>
      <c r="D686" s="142">
        <v>76046</v>
      </c>
    </row>
    <row r="687" spans="1:4" ht="18.2" customHeight="1">
      <c r="A687" s="141">
        <v>2130505</v>
      </c>
      <c r="B687" s="206" t="s">
        <v>659</v>
      </c>
      <c r="C687" s="142">
        <v>108701</v>
      </c>
      <c r="D687" s="142">
        <v>45008</v>
      </c>
    </row>
    <row r="688" spans="1:4" ht="18.2" customHeight="1">
      <c r="A688" s="141">
        <v>2130506</v>
      </c>
      <c r="B688" s="206" t="s">
        <v>660</v>
      </c>
      <c r="C688" s="142">
        <v>730</v>
      </c>
      <c r="D688" s="142">
        <v>455</v>
      </c>
    </row>
    <row r="689" spans="1:4" ht="18.2" customHeight="1">
      <c r="A689" s="141">
        <v>2130507</v>
      </c>
      <c r="B689" s="206" t="s">
        <v>661</v>
      </c>
      <c r="C689" s="142">
        <v>807</v>
      </c>
      <c r="D689" s="142">
        <v>0</v>
      </c>
    </row>
    <row r="690" spans="1:4" ht="18.2" customHeight="1">
      <c r="A690" s="141">
        <v>2130550</v>
      </c>
      <c r="B690" s="206" t="s">
        <v>154</v>
      </c>
      <c r="C690" s="142">
        <v>540</v>
      </c>
      <c r="D690" s="142">
        <v>775</v>
      </c>
    </row>
    <row r="691" spans="1:4" ht="18.2" customHeight="1">
      <c r="A691" s="141">
        <v>2130599</v>
      </c>
      <c r="B691" s="206" t="s">
        <v>662</v>
      </c>
      <c r="C691" s="142">
        <v>34012</v>
      </c>
      <c r="D691" s="142">
        <v>71644</v>
      </c>
    </row>
    <row r="692" spans="1:4" ht="18.2" customHeight="1">
      <c r="A692" s="141">
        <v>21307</v>
      </c>
      <c r="B692" s="206" t="s">
        <v>111</v>
      </c>
      <c r="C692" s="142">
        <f>SUM(C693:C697)</f>
        <v>54282</v>
      </c>
      <c r="D692" s="142">
        <f>SUM(D693:D697)</f>
        <v>57342</v>
      </c>
    </row>
    <row r="693" spans="1:4" ht="18.2" customHeight="1">
      <c r="A693" s="141">
        <v>2130701</v>
      </c>
      <c r="B693" s="206" t="s">
        <v>112</v>
      </c>
      <c r="C693" s="142">
        <v>10342</v>
      </c>
      <c r="D693" s="142">
        <v>300</v>
      </c>
    </row>
    <row r="694" spans="1:4" ht="18.2" customHeight="1">
      <c r="A694" s="141">
        <v>2130705</v>
      </c>
      <c r="B694" s="206" t="s">
        <v>663</v>
      </c>
      <c r="C694" s="142">
        <v>36122</v>
      </c>
      <c r="D694" s="142">
        <v>50714</v>
      </c>
    </row>
    <row r="695" spans="1:4" ht="18.2" customHeight="1">
      <c r="A695" s="141">
        <v>2130706</v>
      </c>
      <c r="B695" s="206" t="s">
        <v>113</v>
      </c>
      <c r="C695" s="142">
        <v>6037</v>
      </c>
      <c r="D695" s="142">
        <v>4547</v>
      </c>
    </row>
    <row r="696" spans="1:4" ht="18.2" customHeight="1">
      <c r="A696" s="141">
        <v>2130707</v>
      </c>
      <c r="B696" s="206" t="s">
        <v>664</v>
      </c>
      <c r="C696" s="142">
        <v>300</v>
      </c>
      <c r="D696" s="142">
        <v>0</v>
      </c>
    </row>
    <row r="697" spans="1:4" ht="18.2" customHeight="1">
      <c r="A697" s="141">
        <v>2130799</v>
      </c>
      <c r="B697" s="206" t="s">
        <v>665</v>
      </c>
      <c r="C697" s="142">
        <v>1481</v>
      </c>
      <c r="D697" s="142">
        <v>1781</v>
      </c>
    </row>
    <row r="698" spans="1:4" ht="18.2" customHeight="1">
      <c r="A698" s="141">
        <v>21308</v>
      </c>
      <c r="B698" s="206" t="s">
        <v>114</v>
      </c>
      <c r="C698" s="142">
        <f>SUM(C699:C702)</f>
        <v>40175</v>
      </c>
      <c r="D698" s="142">
        <f>SUM(D699:D702)</f>
        <v>86728</v>
      </c>
    </row>
    <row r="699" spans="1:4" ht="18.2" customHeight="1">
      <c r="A699" s="141">
        <v>2130801</v>
      </c>
      <c r="B699" s="206" t="s">
        <v>115</v>
      </c>
      <c r="C699" s="142">
        <v>36</v>
      </c>
      <c r="D699" s="142">
        <v>0</v>
      </c>
    </row>
    <row r="700" spans="1:4" ht="18.2" customHeight="1">
      <c r="A700" s="141">
        <v>2130803</v>
      </c>
      <c r="B700" s="206" t="s">
        <v>116</v>
      </c>
      <c r="C700" s="142">
        <v>37994</v>
      </c>
      <c r="D700" s="142">
        <v>86515</v>
      </c>
    </row>
    <row r="701" spans="1:4" ht="18.2" customHeight="1">
      <c r="A701" s="141">
        <v>2130804</v>
      </c>
      <c r="B701" s="206" t="s">
        <v>117</v>
      </c>
      <c r="C701" s="142">
        <v>1384</v>
      </c>
      <c r="D701" s="142">
        <v>210</v>
      </c>
    </row>
    <row r="702" spans="1:4" ht="18.2" customHeight="1">
      <c r="A702" s="141">
        <v>2130899</v>
      </c>
      <c r="B702" s="206" t="s">
        <v>118</v>
      </c>
      <c r="C702" s="142">
        <v>761</v>
      </c>
      <c r="D702" s="142">
        <v>3</v>
      </c>
    </row>
    <row r="703" spans="1:4" ht="18.2" customHeight="1">
      <c r="A703" s="141">
        <v>21309</v>
      </c>
      <c r="B703" s="206" t="s">
        <v>667</v>
      </c>
      <c r="C703" s="142"/>
      <c r="D703" s="142"/>
    </row>
    <row r="704" spans="1:4" ht="18.2" customHeight="1">
      <c r="A704" s="141">
        <v>21399</v>
      </c>
      <c r="B704" s="206" t="s">
        <v>668</v>
      </c>
      <c r="C704" s="142">
        <f>SUM(C705:C705)</f>
        <v>3581</v>
      </c>
      <c r="D704" s="142">
        <f>SUM(D705:D705)</f>
        <v>2246</v>
      </c>
    </row>
    <row r="705" spans="1:4" ht="18.2" customHeight="1">
      <c r="A705" s="141">
        <v>2139999</v>
      </c>
      <c r="B705" s="206" t="s">
        <v>669</v>
      </c>
      <c r="C705" s="142">
        <v>3581</v>
      </c>
      <c r="D705" s="142">
        <v>2246</v>
      </c>
    </row>
    <row r="706" spans="1:4" ht="18.2" customHeight="1">
      <c r="A706" s="141">
        <v>214</v>
      </c>
      <c r="B706" s="206" t="s">
        <v>670</v>
      </c>
      <c r="C706" s="142">
        <f>C707+C718+C721+C724+C727+C731</f>
        <v>264166</v>
      </c>
      <c r="D706" s="142">
        <f>D707+D718+D721+D724+D727+D731</f>
        <v>131565</v>
      </c>
    </row>
    <row r="707" spans="1:4" ht="18.2" customHeight="1">
      <c r="A707" s="141">
        <v>21401</v>
      </c>
      <c r="B707" s="206" t="s">
        <v>671</v>
      </c>
      <c r="C707" s="142">
        <f>SUM(C708:C717)</f>
        <v>188836</v>
      </c>
      <c r="D707" s="142">
        <f>SUM(D708:D717)</f>
        <v>113711</v>
      </c>
    </row>
    <row r="708" spans="1:4" ht="18.2" customHeight="1">
      <c r="A708" s="141">
        <v>2140101</v>
      </c>
      <c r="B708" s="206" t="s">
        <v>147</v>
      </c>
      <c r="C708" s="142">
        <v>4509</v>
      </c>
      <c r="D708" s="142">
        <v>6552</v>
      </c>
    </row>
    <row r="709" spans="1:4" ht="18.2" customHeight="1">
      <c r="A709" s="141">
        <v>2140102</v>
      </c>
      <c r="B709" s="206" t="s">
        <v>148</v>
      </c>
      <c r="C709" s="142">
        <v>976</v>
      </c>
      <c r="D709" s="142">
        <v>2551</v>
      </c>
    </row>
    <row r="710" spans="1:4" ht="18.2" customHeight="1">
      <c r="A710" s="141">
        <v>2140104</v>
      </c>
      <c r="B710" s="206" t="s">
        <v>672</v>
      </c>
      <c r="C710" s="142">
        <v>96633</v>
      </c>
      <c r="D710" s="142">
        <v>66057</v>
      </c>
    </row>
    <row r="711" spans="1:4" ht="18.2" customHeight="1">
      <c r="A711" s="141">
        <v>2140106</v>
      </c>
      <c r="B711" s="206" t="s">
        <v>673</v>
      </c>
      <c r="C711" s="142">
        <v>59793</v>
      </c>
      <c r="D711" s="142">
        <v>25726</v>
      </c>
    </row>
    <row r="712" spans="1:4" ht="18.2" customHeight="1">
      <c r="A712" s="141">
        <v>2140109</v>
      </c>
      <c r="B712" s="206" t="s">
        <v>674</v>
      </c>
      <c r="C712" s="142">
        <v>200</v>
      </c>
      <c r="D712" s="142">
        <v>15</v>
      </c>
    </row>
    <row r="713" spans="1:4" ht="18.2" customHeight="1">
      <c r="A713" s="141">
        <v>2140110</v>
      </c>
      <c r="B713" s="206" t="s">
        <v>675</v>
      </c>
      <c r="C713" s="142">
        <v>14</v>
      </c>
      <c r="D713" s="142">
        <v>0</v>
      </c>
    </row>
    <row r="714" spans="1:4" ht="18.2" customHeight="1">
      <c r="A714" s="141">
        <v>2140111</v>
      </c>
      <c r="B714" s="206" t="s">
        <v>676</v>
      </c>
      <c r="C714" s="142">
        <v>1000</v>
      </c>
      <c r="D714" s="142">
        <v>0</v>
      </c>
    </row>
    <row r="715" spans="1:4" ht="18.2" customHeight="1">
      <c r="A715" s="141">
        <v>2140112</v>
      </c>
      <c r="B715" s="206" t="s">
        <v>677</v>
      </c>
      <c r="C715" s="142">
        <v>9887</v>
      </c>
      <c r="D715" s="142">
        <v>11601</v>
      </c>
    </row>
    <row r="716" spans="1:4" ht="18.2" customHeight="1">
      <c r="A716" s="141">
        <v>2140131</v>
      </c>
      <c r="B716" s="206" t="s">
        <v>678</v>
      </c>
      <c r="C716" s="142">
        <v>13</v>
      </c>
      <c r="D716" s="142">
        <v>20</v>
      </c>
    </row>
    <row r="717" spans="1:4" ht="18.2" customHeight="1">
      <c r="A717" s="141">
        <v>2140199</v>
      </c>
      <c r="B717" s="206" t="s">
        <v>679</v>
      </c>
      <c r="C717" s="142">
        <v>15811</v>
      </c>
      <c r="D717" s="142">
        <v>1189</v>
      </c>
    </row>
    <row r="718" spans="1:4" ht="18.2" customHeight="1">
      <c r="A718" s="141">
        <v>21402</v>
      </c>
      <c r="B718" s="206" t="s">
        <v>119</v>
      </c>
      <c r="C718" s="142">
        <f>SUM(C719:C720)</f>
        <v>624</v>
      </c>
      <c r="D718" s="142">
        <f>SUM(D719:D720)</f>
        <v>1321</v>
      </c>
    </row>
    <row r="719" spans="1:4" ht="18.2" customHeight="1">
      <c r="A719" s="141">
        <v>2140206</v>
      </c>
      <c r="B719" s="206" t="s">
        <v>680</v>
      </c>
      <c r="C719" s="142">
        <v>21</v>
      </c>
      <c r="D719" s="142">
        <v>0</v>
      </c>
    </row>
    <row r="720" spans="1:4" ht="18.2" customHeight="1">
      <c r="A720" s="141">
        <v>2140299</v>
      </c>
      <c r="B720" s="206" t="s">
        <v>120</v>
      </c>
      <c r="C720" s="142">
        <v>603</v>
      </c>
      <c r="D720" s="142">
        <v>1321</v>
      </c>
    </row>
    <row r="721" spans="1:4" ht="18.2" customHeight="1">
      <c r="A721" s="141">
        <v>21403</v>
      </c>
      <c r="B721" s="206" t="s">
        <v>682</v>
      </c>
      <c r="C721" s="142">
        <f>SUM(C722:C723)</f>
        <v>2696</v>
      </c>
      <c r="D721" s="142">
        <f>SUM(D722:D723)</f>
        <v>570</v>
      </c>
    </row>
    <row r="722" spans="1:4" ht="18.2" customHeight="1">
      <c r="A722" s="141">
        <v>2140304</v>
      </c>
      <c r="B722" s="206" t="s">
        <v>683</v>
      </c>
      <c r="C722" s="142">
        <v>2139</v>
      </c>
      <c r="D722" s="142">
        <v>0</v>
      </c>
    </row>
    <row r="723" spans="1:4" ht="18.2" customHeight="1">
      <c r="A723" s="141">
        <v>2140399</v>
      </c>
      <c r="B723" s="206" t="s">
        <v>684</v>
      </c>
      <c r="C723" s="142">
        <v>557</v>
      </c>
      <c r="D723" s="142">
        <v>570</v>
      </c>
    </row>
    <row r="724" spans="1:4" ht="18.2" customHeight="1">
      <c r="A724" s="141">
        <v>21405</v>
      </c>
      <c r="B724" s="206" t="s">
        <v>685</v>
      </c>
      <c r="C724" s="142">
        <f>SUM(C725:C726)</f>
        <v>89</v>
      </c>
      <c r="D724" s="142">
        <f>SUM(D725:D726)</f>
        <v>15</v>
      </c>
    </row>
    <row r="725" spans="1:4" ht="18.2" customHeight="1">
      <c r="A725" s="141">
        <v>2140504</v>
      </c>
      <c r="B725" s="206" t="s">
        <v>681</v>
      </c>
      <c r="C725" s="142">
        <v>89</v>
      </c>
      <c r="D725" s="142">
        <v>0</v>
      </c>
    </row>
    <row r="726" spans="1:4" ht="18.2" customHeight="1">
      <c r="A726" s="141">
        <v>2140599</v>
      </c>
      <c r="B726" s="206" t="s">
        <v>686</v>
      </c>
      <c r="C726" s="142">
        <v>0</v>
      </c>
      <c r="D726" s="142">
        <v>15</v>
      </c>
    </row>
    <row r="727" spans="1:4" ht="18.2" customHeight="1">
      <c r="A727" s="141">
        <v>21406</v>
      </c>
      <c r="B727" s="206" t="s">
        <v>121</v>
      </c>
      <c r="C727" s="142">
        <f>SUM(C728:C730)</f>
        <v>51176</v>
      </c>
      <c r="D727" s="142">
        <f>SUM(D728:D730)</f>
        <v>934</v>
      </c>
    </row>
    <row r="728" spans="1:4" ht="18.2" customHeight="1">
      <c r="A728" s="141">
        <v>2140601</v>
      </c>
      <c r="B728" s="206" t="s">
        <v>122</v>
      </c>
      <c r="C728" s="142">
        <v>35519</v>
      </c>
      <c r="D728" s="142">
        <v>253</v>
      </c>
    </row>
    <row r="729" spans="1:4" ht="18.2" customHeight="1">
      <c r="A729" s="141">
        <v>2140602</v>
      </c>
      <c r="B729" s="206" t="s">
        <v>687</v>
      </c>
      <c r="C729" s="142">
        <v>15650</v>
      </c>
      <c r="D729" s="142">
        <v>681</v>
      </c>
    </row>
    <row r="730" spans="1:4" ht="18.2" customHeight="1">
      <c r="A730" s="141">
        <v>2140699</v>
      </c>
      <c r="B730" s="206" t="s">
        <v>688</v>
      </c>
      <c r="C730" s="142">
        <v>7</v>
      </c>
      <c r="D730" s="142">
        <v>0</v>
      </c>
    </row>
    <row r="731" spans="1:4" ht="18.2" customHeight="1">
      <c r="A731" s="141">
        <v>21499</v>
      </c>
      <c r="B731" s="206" t="s">
        <v>123</v>
      </c>
      <c r="C731" s="142">
        <f>SUM(C732:C733)</f>
        <v>20745</v>
      </c>
      <c r="D731" s="142">
        <f>SUM(D732:D733)</f>
        <v>15014</v>
      </c>
    </row>
    <row r="732" spans="1:4" ht="18.2" customHeight="1">
      <c r="A732" s="141">
        <v>2149901</v>
      </c>
      <c r="B732" s="206" t="s">
        <v>689</v>
      </c>
      <c r="C732" s="142">
        <v>19083</v>
      </c>
      <c r="D732" s="142">
        <v>14221</v>
      </c>
    </row>
    <row r="733" spans="1:4" ht="18.2" customHeight="1">
      <c r="A733" s="141">
        <v>2149999</v>
      </c>
      <c r="B733" s="206" t="s">
        <v>690</v>
      </c>
      <c r="C733" s="142">
        <v>1662</v>
      </c>
      <c r="D733" s="142">
        <v>793</v>
      </c>
    </row>
    <row r="734" spans="1:4" ht="18.2" customHeight="1">
      <c r="A734" s="141">
        <v>215</v>
      </c>
      <c r="B734" s="206" t="s">
        <v>691</v>
      </c>
      <c r="C734" s="142">
        <f>C735+C738+C743+C745+C752+C756+C759</f>
        <v>35965</v>
      </c>
      <c r="D734" s="142">
        <f>D735+D738+D743+D745+D752+D756+D759</f>
        <v>7496</v>
      </c>
    </row>
    <row r="735" spans="1:4" ht="18.2" customHeight="1">
      <c r="A735" s="141">
        <v>21501</v>
      </c>
      <c r="B735" s="206" t="s">
        <v>692</v>
      </c>
      <c r="C735" s="142">
        <f>SUM(C736:C737)</f>
        <v>805</v>
      </c>
      <c r="D735" s="142">
        <f>SUM(D736:D737)</f>
        <v>140</v>
      </c>
    </row>
    <row r="736" spans="1:4" ht="18.2" customHeight="1">
      <c r="A736" s="141">
        <v>2150101</v>
      </c>
      <c r="B736" s="206" t="s">
        <v>147</v>
      </c>
      <c r="C736" s="142">
        <v>214</v>
      </c>
      <c r="D736" s="142">
        <v>140</v>
      </c>
    </row>
    <row r="737" spans="1:4" ht="18.2" customHeight="1">
      <c r="A737" s="141">
        <v>2150102</v>
      </c>
      <c r="B737" s="206" t="s">
        <v>148</v>
      </c>
      <c r="C737" s="142">
        <v>591</v>
      </c>
      <c r="D737" s="142"/>
    </row>
    <row r="738" spans="1:4" ht="18.2" customHeight="1">
      <c r="A738" s="141">
        <v>21502</v>
      </c>
      <c r="B738" s="206" t="s">
        <v>693</v>
      </c>
      <c r="C738" s="142">
        <f>SUM(C739:C742)</f>
        <v>8029</v>
      </c>
      <c r="D738" s="142"/>
    </row>
    <row r="739" spans="1:4" ht="18.2" customHeight="1">
      <c r="A739" s="141">
        <v>2150201</v>
      </c>
      <c r="B739" s="206" t="s">
        <v>147</v>
      </c>
      <c r="C739" s="142">
        <v>2</v>
      </c>
      <c r="D739" s="142"/>
    </row>
    <row r="740" spans="1:4" ht="18.2" customHeight="1">
      <c r="A740" s="141">
        <v>2150202</v>
      </c>
      <c r="B740" s="206" t="s">
        <v>148</v>
      </c>
      <c r="C740" s="142">
        <v>3</v>
      </c>
      <c r="D740" s="142"/>
    </row>
    <row r="741" spans="1:4" ht="18.2" customHeight="1">
      <c r="A741" s="141">
        <v>2150205</v>
      </c>
      <c r="B741" s="206" t="s">
        <v>694</v>
      </c>
      <c r="C741" s="142">
        <v>7324</v>
      </c>
      <c r="D741" s="142"/>
    </row>
    <row r="742" spans="1:4" ht="18.2" customHeight="1">
      <c r="A742" s="141">
        <v>2150299</v>
      </c>
      <c r="B742" s="206" t="s">
        <v>695</v>
      </c>
      <c r="C742" s="142">
        <v>700</v>
      </c>
      <c r="D742" s="142"/>
    </row>
    <row r="743" spans="1:4" ht="18.2" customHeight="1">
      <c r="A743" s="141">
        <v>21503</v>
      </c>
      <c r="B743" s="206" t="s">
        <v>696</v>
      </c>
      <c r="C743" s="142">
        <f>SUM(C744:C744)</f>
        <v>100</v>
      </c>
      <c r="D743" s="142"/>
    </row>
    <row r="744" spans="1:4" ht="18.2" customHeight="1">
      <c r="A744" s="141">
        <v>2150399</v>
      </c>
      <c r="B744" s="206" t="s">
        <v>697</v>
      </c>
      <c r="C744" s="142">
        <v>100</v>
      </c>
      <c r="D744" s="142"/>
    </row>
    <row r="745" spans="1:4" ht="18.2" customHeight="1">
      <c r="A745" s="141">
        <v>21505</v>
      </c>
      <c r="B745" s="206" t="s">
        <v>698</v>
      </c>
      <c r="C745" s="142">
        <f>SUM(C746:C751)</f>
        <v>11408</v>
      </c>
      <c r="D745" s="142">
        <f>SUM(D746:D751)</f>
        <v>3150</v>
      </c>
    </row>
    <row r="746" spans="1:4" ht="18.2" customHeight="1">
      <c r="A746" s="141">
        <v>2150501</v>
      </c>
      <c r="B746" s="206" t="s">
        <v>147</v>
      </c>
      <c r="C746" s="142">
        <v>1138</v>
      </c>
      <c r="D746" s="142">
        <v>1466</v>
      </c>
    </row>
    <row r="747" spans="1:4" ht="18.2" customHeight="1">
      <c r="A747" s="141">
        <v>2150502</v>
      </c>
      <c r="B747" s="206" t="s">
        <v>148</v>
      </c>
      <c r="C747" s="142">
        <v>7770</v>
      </c>
      <c r="D747" s="142">
        <v>1055</v>
      </c>
    </row>
    <row r="748" spans="1:4" ht="18.2" customHeight="1">
      <c r="A748" s="141">
        <v>2150503</v>
      </c>
      <c r="B748" s="206" t="s">
        <v>149</v>
      </c>
      <c r="C748" s="142">
        <v>10</v>
      </c>
      <c r="D748" s="142">
        <v>0</v>
      </c>
    </row>
    <row r="749" spans="1:4" ht="18.2" customHeight="1">
      <c r="A749" s="141">
        <v>2150517</v>
      </c>
      <c r="B749" s="206" t="s">
        <v>699</v>
      </c>
      <c r="C749" s="142">
        <v>8</v>
      </c>
      <c r="D749" s="142">
        <v>0</v>
      </c>
    </row>
    <row r="750" spans="1:4" ht="18.2" customHeight="1">
      <c r="A750" s="141">
        <v>2150550</v>
      </c>
      <c r="B750" s="206" t="s">
        <v>154</v>
      </c>
      <c r="C750" s="142">
        <v>429</v>
      </c>
      <c r="D750" s="142">
        <v>438</v>
      </c>
    </row>
    <row r="751" spans="1:4" ht="18.2" customHeight="1">
      <c r="A751" s="141">
        <v>2150599</v>
      </c>
      <c r="B751" s="206" t="s">
        <v>700</v>
      </c>
      <c r="C751" s="142">
        <v>2053</v>
      </c>
      <c r="D751" s="142">
        <v>191</v>
      </c>
    </row>
    <row r="752" spans="1:4" ht="18.2" customHeight="1">
      <c r="A752" s="141">
        <v>21507</v>
      </c>
      <c r="B752" s="206" t="s">
        <v>701</v>
      </c>
      <c r="C752" s="142">
        <f>SUM(C753:C755)</f>
        <v>829</v>
      </c>
      <c r="D752" s="142">
        <f>SUM(D753:D755)</f>
        <v>1752</v>
      </c>
    </row>
    <row r="753" spans="1:4" ht="18.2" customHeight="1">
      <c r="A753" s="141">
        <v>2150701</v>
      </c>
      <c r="B753" s="206" t="s">
        <v>147</v>
      </c>
      <c r="C753" s="142">
        <v>110</v>
      </c>
      <c r="D753" s="142">
        <v>0</v>
      </c>
    </row>
    <row r="754" spans="1:4" ht="18.2" customHeight="1">
      <c r="A754" s="141">
        <v>2150702</v>
      </c>
      <c r="B754" s="206" t="s">
        <v>148</v>
      </c>
      <c r="C754" s="142">
        <v>189</v>
      </c>
      <c r="D754" s="142">
        <v>528</v>
      </c>
    </row>
    <row r="755" spans="1:4" ht="18.2" customHeight="1">
      <c r="A755" s="141">
        <v>2150799</v>
      </c>
      <c r="B755" s="206" t="s">
        <v>702</v>
      </c>
      <c r="C755" s="142">
        <v>530</v>
      </c>
      <c r="D755" s="142">
        <v>1224</v>
      </c>
    </row>
    <row r="756" spans="1:4" ht="18.2" customHeight="1">
      <c r="A756" s="141">
        <v>21508</v>
      </c>
      <c r="B756" s="206" t="s">
        <v>703</v>
      </c>
      <c r="C756" s="142">
        <f>SUM(C757:C758)</f>
        <v>13423</v>
      </c>
      <c r="D756" s="142">
        <f>SUM(D757:D758)</f>
        <v>2394</v>
      </c>
    </row>
    <row r="757" spans="1:4" ht="18.2" customHeight="1">
      <c r="A757" s="141">
        <v>2150805</v>
      </c>
      <c r="B757" s="206" t="s">
        <v>704</v>
      </c>
      <c r="C757" s="142">
        <v>31</v>
      </c>
      <c r="D757" s="142">
        <v>0</v>
      </c>
    </row>
    <row r="758" spans="1:4" ht="18.2" customHeight="1">
      <c r="A758" s="141">
        <v>2150899</v>
      </c>
      <c r="B758" s="206" t="s">
        <v>705</v>
      </c>
      <c r="C758" s="142">
        <v>13392</v>
      </c>
      <c r="D758" s="142">
        <v>2394</v>
      </c>
    </row>
    <row r="759" spans="1:4" ht="18.2" customHeight="1">
      <c r="A759" s="141">
        <v>21599</v>
      </c>
      <c r="B759" s="206" t="s">
        <v>706</v>
      </c>
      <c r="C759" s="142">
        <f>SUM(C760:C760)</f>
        <v>1371</v>
      </c>
      <c r="D759" s="142">
        <f>SUM(D760:D760)</f>
        <v>60</v>
      </c>
    </row>
    <row r="760" spans="1:4" ht="18.2" customHeight="1">
      <c r="A760" s="141">
        <v>2159999</v>
      </c>
      <c r="B760" s="206" t="s">
        <v>707</v>
      </c>
      <c r="C760" s="142">
        <v>1371</v>
      </c>
      <c r="D760" s="142">
        <v>60</v>
      </c>
    </row>
    <row r="761" spans="1:4" ht="18.2" customHeight="1">
      <c r="A761" s="141">
        <v>216</v>
      </c>
      <c r="B761" s="206" t="s">
        <v>708</v>
      </c>
      <c r="C761" s="142">
        <f>C762+C769+C772</f>
        <v>25854</v>
      </c>
      <c r="D761" s="142">
        <f>D762+D769+D772</f>
        <v>16609</v>
      </c>
    </row>
    <row r="762" spans="1:4" ht="18.2" customHeight="1">
      <c r="A762" s="141">
        <v>21602</v>
      </c>
      <c r="B762" s="206" t="s">
        <v>709</v>
      </c>
      <c r="C762" s="142">
        <f>SUM(C763:C768)</f>
        <v>20825</v>
      </c>
      <c r="D762" s="142">
        <f>SUM(D763:D768)</f>
        <v>15181</v>
      </c>
    </row>
    <row r="763" spans="1:4" ht="18.2" customHeight="1">
      <c r="A763" s="141">
        <v>2160201</v>
      </c>
      <c r="B763" s="206" t="s">
        <v>147</v>
      </c>
      <c r="C763" s="142">
        <v>1867</v>
      </c>
      <c r="D763" s="142">
        <v>2087</v>
      </c>
    </row>
    <row r="764" spans="1:4" ht="18.2" customHeight="1">
      <c r="A764" s="141">
        <v>2160202</v>
      </c>
      <c r="B764" s="206" t="s">
        <v>148</v>
      </c>
      <c r="C764" s="142">
        <v>129</v>
      </c>
      <c r="D764" s="142">
        <v>2041</v>
      </c>
    </row>
    <row r="765" spans="1:4" ht="18.2" customHeight="1">
      <c r="A765" s="141">
        <v>2160218</v>
      </c>
      <c r="B765" s="206" t="s">
        <v>710</v>
      </c>
      <c r="C765" s="142">
        <v>150</v>
      </c>
      <c r="D765" s="142">
        <v>0</v>
      </c>
    </row>
    <row r="766" spans="1:4" ht="18.2" customHeight="1">
      <c r="A766" s="141">
        <v>2160219</v>
      </c>
      <c r="B766" s="206" t="s">
        <v>711</v>
      </c>
      <c r="C766" s="142">
        <v>2468</v>
      </c>
      <c r="D766" s="142">
        <v>21</v>
      </c>
    </row>
    <row r="767" spans="1:4" ht="18.2" customHeight="1">
      <c r="A767" s="141">
        <v>2160250</v>
      </c>
      <c r="B767" s="206" t="s">
        <v>154</v>
      </c>
      <c r="C767" s="142">
        <v>283</v>
      </c>
      <c r="D767" s="142">
        <v>254</v>
      </c>
    </row>
    <row r="768" spans="1:4" ht="18.2" customHeight="1">
      <c r="A768" s="141">
        <v>2160299</v>
      </c>
      <c r="B768" s="206" t="s">
        <v>712</v>
      </c>
      <c r="C768" s="142">
        <v>15928</v>
      </c>
      <c r="D768" s="142">
        <v>10778</v>
      </c>
    </row>
    <row r="769" spans="1:4" ht="18.2" customHeight="1">
      <c r="A769" s="141">
        <v>21606</v>
      </c>
      <c r="B769" s="206" t="s">
        <v>713</v>
      </c>
      <c r="C769" s="142">
        <f>SUM(C770:C771)</f>
        <v>3484</v>
      </c>
      <c r="D769" s="142">
        <f>SUM(D770:D771)</f>
        <v>134</v>
      </c>
    </row>
    <row r="770" spans="1:4" ht="18.2" customHeight="1">
      <c r="A770" s="141">
        <v>2160602</v>
      </c>
      <c r="B770" s="206" t="s">
        <v>148</v>
      </c>
      <c r="C770" s="142">
        <v>0</v>
      </c>
      <c r="D770" s="142">
        <v>7</v>
      </c>
    </row>
    <row r="771" spans="1:4" ht="18.2" customHeight="1">
      <c r="A771" s="141">
        <v>2160699</v>
      </c>
      <c r="B771" s="206" t="s">
        <v>714</v>
      </c>
      <c r="C771" s="142">
        <v>3484</v>
      </c>
      <c r="D771" s="142">
        <v>127</v>
      </c>
    </row>
    <row r="772" spans="1:4" ht="18.2" customHeight="1">
      <c r="A772" s="141">
        <v>21699</v>
      </c>
      <c r="B772" s="206" t="s">
        <v>715</v>
      </c>
      <c r="C772" s="142">
        <f>SUM(C773:C774)</f>
        <v>1545</v>
      </c>
      <c r="D772" s="142">
        <f>SUM(D773:D774)</f>
        <v>1294</v>
      </c>
    </row>
    <row r="773" spans="1:4" ht="18.2" customHeight="1">
      <c r="A773" s="141">
        <v>2169901</v>
      </c>
      <c r="B773" s="206" t="s">
        <v>716</v>
      </c>
      <c r="C773" s="142">
        <v>703</v>
      </c>
      <c r="D773" s="142">
        <v>1251</v>
      </c>
    </row>
    <row r="774" spans="1:4" ht="18.2" customHeight="1">
      <c r="A774" s="141">
        <v>2169999</v>
      </c>
      <c r="B774" s="206" t="s">
        <v>717</v>
      </c>
      <c r="C774" s="142">
        <v>842</v>
      </c>
      <c r="D774" s="142">
        <v>43</v>
      </c>
    </row>
    <row r="775" spans="1:4" ht="18.2" customHeight="1">
      <c r="A775" s="141">
        <v>217</v>
      </c>
      <c r="B775" s="206" t="s">
        <v>718</v>
      </c>
      <c r="C775" s="142">
        <f>C776+C781+C783+C785+C786</f>
        <v>10877</v>
      </c>
      <c r="D775" s="142">
        <f>D776+D781+D783+D785+D786</f>
        <v>3275</v>
      </c>
    </row>
    <row r="776" spans="1:4" ht="18.2" customHeight="1">
      <c r="A776" s="141">
        <v>21701</v>
      </c>
      <c r="B776" s="206" t="s">
        <v>719</v>
      </c>
      <c r="C776" s="142">
        <f>SUM(C777:C780)</f>
        <v>745</v>
      </c>
      <c r="D776" s="142">
        <f>SUM(D777:D780)</f>
        <v>619</v>
      </c>
    </row>
    <row r="777" spans="1:4" ht="18.2" customHeight="1">
      <c r="A777" s="141">
        <v>2170101</v>
      </c>
      <c r="B777" s="206" t="s">
        <v>147</v>
      </c>
      <c r="C777" s="142">
        <v>217</v>
      </c>
      <c r="D777" s="142">
        <v>298</v>
      </c>
    </row>
    <row r="778" spans="1:4" ht="18.2" customHeight="1">
      <c r="A778" s="141">
        <v>2170102</v>
      </c>
      <c r="B778" s="206" t="s">
        <v>148</v>
      </c>
      <c r="C778" s="142">
        <v>20</v>
      </c>
      <c r="D778" s="142">
        <v>34</v>
      </c>
    </row>
    <row r="779" spans="1:4" ht="18.2" customHeight="1">
      <c r="A779" s="141">
        <v>2170150</v>
      </c>
      <c r="B779" s="206" t="s">
        <v>154</v>
      </c>
      <c r="C779" s="142">
        <v>26</v>
      </c>
      <c r="D779" s="142">
        <v>50</v>
      </c>
    </row>
    <row r="780" spans="1:4" ht="18.2" customHeight="1">
      <c r="A780" s="141">
        <v>2170199</v>
      </c>
      <c r="B780" s="206" t="s">
        <v>720</v>
      </c>
      <c r="C780" s="142">
        <v>482</v>
      </c>
      <c r="D780" s="142">
        <v>237</v>
      </c>
    </row>
    <row r="781" spans="1:4" ht="18.2" customHeight="1">
      <c r="A781" s="141">
        <v>21702</v>
      </c>
      <c r="B781" s="206" t="s">
        <v>721</v>
      </c>
      <c r="C781" s="142">
        <f>SUM(C782:C782)</f>
        <v>65</v>
      </c>
      <c r="D781" s="142">
        <f>SUM(D782:D782)</f>
        <v>151</v>
      </c>
    </row>
    <row r="782" spans="1:4" ht="18.2" customHeight="1">
      <c r="A782" s="141">
        <v>2170299</v>
      </c>
      <c r="B782" s="206" t="s">
        <v>722</v>
      </c>
      <c r="C782" s="142">
        <v>65</v>
      </c>
      <c r="D782" s="142">
        <v>151</v>
      </c>
    </row>
    <row r="783" spans="1:4" ht="18.2" customHeight="1">
      <c r="A783" s="141">
        <v>21703</v>
      </c>
      <c r="B783" s="206" t="s">
        <v>723</v>
      </c>
      <c r="C783" s="142">
        <f>SUM(C784:C784)</f>
        <v>5</v>
      </c>
      <c r="D783" s="142">
        <f>SUM(D784:D784)</f>
        <v>27</v>
      </c>
    </row>
    <row r="784" spans="1:4" ht="18.2" customHeight="1">
      <c r="A784" s="141">
        <v>2170399</v>
      </c>
      <c r="B784" s="206" t="s">
        <v>724</v>
      </c>
      <c r="C784" s="142">
        <v>5</v>
      </c>
      <c r="D784" s="142">
        <v>27</v>
      </c>
    </row>
    <row r="785" spans="1:4" ht="18.2" customHeight="1">
      <c r="A785" s="141">
        <v>21704</v>
      </c>
      <c r="B785" s="206" t="s">
        <v>725</v>
      </c>
      <c r="C785" s="142"/>
      <c r="D785" s="142"/>
    </row>
    <row r="786" spans="1:4" ht="18.2" customHeight="1">
      <c r="A786" s="141">
        <v>21799</v>
      </c>
      <c r="B786" s="206" t="s">
        <v>726</v>
      </c>
      <c r="C786" s="142">
        <f>SUM(C787)</f>
        <v>10062</v>
      </c>
      <c r="D786" s="142">
        <f>SUM(D787)</f>
        <v>2478</v>
      </c>
    </row>
    <row r="787" spans="1:4" ht="18.2" customHeight="1">
      <c r="A787" s="141">
        <v>2179999</v>
      </c>
      <c r="B787" s="206" t="s">
        <v>727</v>
      </c>
      <c r="C787" s="142">
        <v>10062</v>
      </c>
      <c r="D787" s="142">
        <v>2478</v>
      </c>
    </row>
    <row r="788" spans="1:4" ht="18.2" customHeight="1">
      <c r="A788" s="141">
        <v>219</v>
      </c>
      <c r="B788" s="206" t="s">
        <v>17</v>
      </c>
      <c r="C788" s="142"/>
      <c r="D788" s="142"/>
    </row>
    <row r="789" spans="1:4" ht="18.2" customHeight="1">
      <c r="A789" s="141">
        <v>220</v>
      </c>
      <c r="B789" s="206" t="s">
        <v>728</v>
      </c>
      <c r="C789" s="142">
        <f>C790+C803+C811</f>
        <v>69385</v>
      </c>
      <c r="D789" s="142">
        <f>D790+D803+D811</f>
        <v>40714</v>
      </c>
    </row>
    <row r="790" spans="1:4" ht="18.2" customHeight="1">
      <c r="A790" s="141">
        <v>22001</v>
      </c>
      <c r="B790" s="206" t="s">
        <v>729</v>
      </c>
      <c r="C790" s="142">
        <f>SUM(C791:C802)</f>
        <v>66356</v>
      </c>
      <c r="D790" s="142">
        <f>SUM(D791:D802)</f>
        <v>38148</v>
      </c>
    </row>
    <row r="791" spans="1:4" ht="18.2" customHeight="1">
      <c r="A791" s="141">
        <v>2200101</v>
      </c>
      <c r="B791" s="206" t="s">
        <v>147</v>
      </c>
      <c r="C791" s="142">
        <v>7644</v>
      </c>
      <c r="D791" s="142">
        <v>5720</v>
      </c>
    </row>
    <row r="792" spans="1:4" ht="18.2" customHeight="1">
      <c r="A792" s="141">
        <v>2200102</v>
      </c>
      <c r="B792" s="206" t="s">
        <v>148</v>
      </c>
      <c r="C792" s="142">
        <v>2469</v>
      </c>
      <c r="D792" s="142">
        <v>1620</v>
      </c>
    </row>
    <row r="793" spans="1:4" ht="18.2" customHeight="1">
      <c r="A793" s="141">
        <v>2200104</v>
      </c>
      <c r="B793" s="206" t="s">
        <v>730</v>
      </c>
      <c r="C793" s="142">
        <v>3094</v>
      </c>
      <c r="D793" s="142">
        <v>3810</v>
      </c>
    </row>
    <row r="794" spans="1:4" ht="18.2" customHeight="1">
      <c r="A794" s="141">
        <v>2200106</v>
      </c>
      <c r="B794" s="206" t="s">
        <v>731</v>
      </c>
      <c r="C794" s="142">
        <v>15142</v>
      </c>
      <c r="D794" s="142">
        <v>1065</v>
      </c>
    </row>
    <row r="795" spans="1:4" ht="18.2" customHeight="1">
      <c r="A795" s="141">
        <v>2200108</v>
      </c>
      <c r="B795" s="206" t="s">
        <v>732</v>
      </c>
      <c r="C795" s="142">
        <v>319</v>
      </c>
      <c r="D795" s="142">
        <v>612</v>
      </c>
    </row>
    <row r="796" spans="1:4" ht="18.2" customHeight="1">
      <c r="A796" s="141">
        <v>2200109</v>
      </c>
      <c r="B796" s="206" t="s">
        <v>733</v>
      </c>
      <c r="C796" s="142">
        <v>327</v>
      </c>
      <c r="D796" s="142">
        <v>570</v>
      </c>
    </row>
    <row r="797" spans="1:4" ht="18.2" customHeight="1">
      <c r="A797" s="141">
        <v>2200112</v>
      </c>
      <c r="B797" s="206" t="s">
        <v>734</v>
      </c>
      <c r="C797" s="142">
        <v>17355</v>
      </c>
      <c r="D797" s="142">
        <v>5933</v>
      </c>
    </row>
    <row r="798" spans="1:4" ht="18.2" customHeight="1">
      <c r="A798" s="141">
        <v>2200113</v>
      </c>
      <c r="B798" s="206" t="s">
        <v>735</v>
      </c>
      <c r="C798" s="142">
        <v>1039</v>
      </c>
      <c r="D798" s="142">
        <v>46</v>
      </c>
    </row>
    <row r="799" spans="1:4" ht="18.2" customHeight="1">
      <c r="A799" s="141">
        <v>2200114</v>
      </c>
      <c r="B799" s="206" t="s">
        <v>736</v>
      </c>
      <c r="C799" s="142">
        <v>2804</v>
      </c>
      <c r="D799" s="142">
        <v>674</v>
      </c>
    </row>
    <row r="800" spans="1:4" ht="18.2" customHeight="1">
      <c r="A800" s="141">
        <v>2200129</v>
      </c>
      <c r="B800" s="206" t="s">
        <v>737</v>
      </c>
      <c r="C800" s="142">
        <v>5</v>
      </c>
      <c r="D800" s="142"/>
    </row>
    <row r="801" spans="1:4" ht="18.2" customHeight="1">
      <c r="A801" s="141">
        <v>2200150</v>
      </c>
      <c r="B801" s="206" t="s">
        <v>154</v>
      </c>
      <c r="C801" s="142">
        <v>7827</v>
      </c>
      <c r="D801" s="142">
        <v>9165</v>
      </c>
    </row>
    <row r="802" spans="1:4" ht="18.2" customHeight="1">
      <c r="A802" s="141">
        <v>2200199</v>
      </c>
      <c r="B802" s="206" t="s">
        <v>738</v>
      </c>
      <c r="C802" s="142">
        <v>8331</v>
      </c>
      <c r="D802" s="142">
        <v>8933</v>
      </c>
    </row>
    <row r="803" spans="1:4" ht="18.2" customHeight="1">
      <c r="A803" s="141">
        <v>22005</v>
      </c>
      <c r="B803" s="206" t="s">
        <v>124</v>
      </c>
      <c r="C803" s="142">
        <f>SUM(C804:C810)</f>
        <v>2924</v>
      </c>
      <c r="D803" s="142">
        <f>SUM(D804:D810)</f>
        <v>2499</v>
      </c>
    </row>
    <row r="804" spans="1:4" ht="18.2" customHeight="1">
      <c r="A804" s="141">
        <v>2200501</v>
      </c>
      <c r="B804" s="206" t="s">
        <v>147</v>
      </c>
      <c r="C804" s="142">
        <v>15</v>
      </c>
      <c r="D804" s="142">
        <v>209</v>
      </c>
    </row>
    <row r="805" spans="1:4" ht="18.2" customHeight="1">
      <c r="A805" s="141">
        <v>2200502</v>
      </c>
      <c r="B805" s="206" t="s">
        <v>148</v>
      </c>
      <c r="C805" s="142">
        <v>25</v>
      </c>
      <c r="D805" s="142">
        <v>0</v>
      </c>
    </row>
    <row r="806" spans="1:4" ht="18.2" customHeight="1">
      <c r="A806" s="141">
        <v>2200504</v>
      </c>
      <c r="B806" s="206" t="s">
        <v>739</v>
      </c>
      <c r="C806" s="142">
        <v>587</v>
      </c>
      <c r="D806" s="142">
        <v>664</v>
      </c>
    </row>
    <row r="807" spans="1:4" ht="18.2" customHeight="1">
      <c r="A807" s="141">
        <v>2200508</v>
      </c>
      <c r="B807" s="206" t="s">
        <v>740</v>
      </c>
      <c r="C807" s="142">
        <v>50</v>
      </c>
      <c r="D807" s="142">
        <v>20</v>
      </c>
    </row>
    <row r="808" spans="1:4" ht="18.2" customHeight="1">
      <c r="A808" s="141">
        <v>2200509</v>
      </c>
      <c r="B808" s="206" t="s">
        <v>125</v>
      </c>
      <c r="C808" s="142">
        <v>1673</v>
      </c>
      <c r="D808" s="142">
        <v>1383</v>
      </c>
    </row>
    <row r="809" spans="1:4" ht="18.2" customHeight="1">
      <c r="A809" s="141">
        <v>2200510</v>
      </c>
      <c r="B809" s="206" t="s">
        <v>741</v>
      </c>
      <c r="C809" s="142">
        <v>96</v>
      </c>
      <c r="D809" s="142">
        <v>0</v>
      </c>
    </row>
    <row r="810" spans="1:4" ht="18.2" customHeight="1">
      <c r="A810" s="141">
        <v>2200599</v>
      </c>
      <c r="B810" s="206" t="s">
        <v>742</v>
      </c>
      <c r="C810" s="142">
        <v>478</v>
      </c>
      <c r="D810" s="142">
        <v>223</v>
      </c>
    </row>
    <row r="811" spans="1:4" ht="18.2" customHeight="1">
      <c r="A811" s="141">
        <v>22099</v>
      </c>
      <c r="B811" s="206" t="s">
        <v>743</v>
      </c>
      <c r="C811" s="142">
        <f>C812</f>
        <v>105</v>
      </c>
      <c r="D811" s="142">
        <f>D812</f>
        <v>67</v>
      </c>
    </row>
    <row r="812" spans="1:4" ht="18.2" customHeight="1">
      <c r="A812" s="141">
        <v>2209999</v>
      </c>
      <c r="B812" s="206" t="s">
        <v>744</v>
      </c>
      <c r="C812" s="142">
        <v>105</v>
      </c>
      <c r="D812" s="142">
        <v>67</v>
      </c>
    </row>
    <row r="813" spans="1:4" ht="18.2" customHeight="1">
      <c r="A813" s="141">
        <v>221</v>
      </c>
      <c r="B813" s="206" t="s">
        <v>745</v>
      </c>
      <c r="C813" s="142">
        <f>SUM(C814,C823,C826)</f>
        <v>222314</v>
      </c>
      <c r="D813" s="142">
        <f>SUM(D814,D823,D826)</f>
        <v>244416</v>
      </c>
    </row>
    <row r="814" spans="1:4" ht="18.2" customHeight="1">
      <c r="A814" s="141">
        <v>22101</v>
      </c>
      <c r="B814" s="206" t="s">
        <v>746</v>
      </c>
      <c r="C814" s="142">
        <f>SUM(C815:C822)</f>
        <v>121140</v>
      </c>
      <c r="D814" s="142">
        <f>SUM(D815:D822)</f>
        <v>94893</v>
      </c>
    </row>
    <row r="815" spans="1:4" ht="18.2" customHeight="1">
      <c r="A815" s="141">
        <v>2210101</v>
      </c>
      <c r="B815" s="206" t="s">
        <v>747</v>
      </c>
      <c r="C815" s="142">
        <v>0</v>
      </c>
      <c r="D815" s="142">
        <v>11</v>
      </c>
    </row>
    <row r="816" spans="1:4" ht="18.2" customHeight="1">
      <c r="A816" s="141">
        <v>2210102</v>
      </c>
      <c r="B816" s="206" t="s">
        <v>748</v>
      </c>
      <c r="C816" s="142">
        <v>0</v>
      </c>
      <c r="D816" s="142">
        <v>53</v>
      </c>
    </row>
    <row r="817" spans="1:4" ht="18.2" customHeight="1">
      <c r="A817" s="141">
        <v>2210103</v>
      </c>
      <c r="B817" s="206" t="s">
        <v>749</v>
      </c>
      <c r="C817" s="142">
        <v>83403</v>
      </c>
      <c r="D817" s="142">
        <v>59367</v>
      </c>
    </row>
    <row r="818" spans="1:4" ht="18.2" customHeight="1">
      <c r="A818" s="141">
        <v>2210105</v>
      </c>
      <c r="B818" s="206" t="s">
        <v>750</v>
      </c>
      <c r="C818" s="142">
        <v>1313</v>
      </c>
      <c r="D818" s="142">
        <v>1369</v>
      </c>
    </row>
    <row r="819" spans="1:4" ht="18.2" customHeight="1">
      <c r="A819" s="141">
        <v>2210106</v>
      </c>
      <c r="B819" s="206" t="s">
        <v>751</v>
      </c>
      <c r="C819" s="142">
        <v>296</v>
      </c>
      <c r="D819" s="142">
        <v>424</v>
      </c>
    </row>
    <row r="820" spans="1:4" ht="18.2" customHeight="1">
      <c r="A820" s="141">
        <v>2210107</v>
      </c>
      <c r="B820" s="206" t="s">
        <v>752</v>
      </c>
      <c r="C820" s="142">
        <v>386</v>
      </c>
      <c r="D820" s="142">
        <v>45</v>
      </c>
    </row>
    <row r="821" spans="1:4" ht="18.2" customHeight="1">
      <c r="A821" s="141">
        <v>2210108</v>
      </c>
      <c r="B821" s="206" t="s">
        <v>753</v>
      </c>
      <c r="C821" s="142">
        <v>24560</v>
      </c>
      <c r="D821" s="142">
        <v>31000</v>
      </c>
    </row>
    <row r="822" spans="1:4" ht="18.2" customHeight="1">
      <c r="A822" s="141">
        <v>2210199</v>
      </c>
      <c r="B822" s="206" t="s">
        <v>754</v>
      </c>
      <c r="C822" s="142">
        <v>11182</v>
      </c>
      <c r="D822" s="142">
        <v>2624</v>
      </c>
    </row>
    <row r="823" spans="1:4" ht="18.2" customHeight="1">
      <c r="A823" s="141">
        <v>22102</v>
      </c>
      <c r="B823" s="206" t="s">
        <v>755</v>
      </c>
      <c r="C823" s="142">
        <f>SUM(C824:C825)</f>
        <v>98377</v>
      </c>
      <c r="D823" s="142">
        <f>SUM(D824:D825)</f>
        <v>146120</v>
      </c>
    </row>
    <row r="824" spans="1:4" ht="18.2" customHeight="1">
      <c r="A824" s="141">
        <v>2210201</v>
      </c>
      <c r="B824" s="206" t="s">
        <v>756</v>
      </c>
      <c r="C824" s="142">
        <v>98345</v>
      </c>
      <c r="D824" s="142">
        <v>146070</v>
      </c>
    </row>
    <row r="825" spans="1:4" ht="18.2" customHeight="1">
      <c r="A825" s="141">
        <v>2210203</v>
      </c>
      <c r="B825" s="206" t="s">
        <v>757</v>
      </c>
      <c r="C825" s="142">
        <v>32</v>
      </c>
      <c r="D825" s="142">
        <v>50</v>
      </c>
    </row>
    <row r="826" spans="1:4" ht="18.2" customHeight="1">
      <c r="A826" s="141">
        <v>22103</v>
      </c>
      <c r="B826" s="206" t="s">
        <v>758</v>
      </c>
      <c r="C826" s="142">
        <f>SUM(C827:C828)</f>
        <v>2797</v>
      </c>
      <c r="D826" s="142">
        <f>SUM(D827:D828)</f>
        <v>3403</v>
      </c>
    </row>
    <row r="827" spans="1:4" ht="18.2" customHeight="1">
      <c r="A827" s="141">
        <v>2210302</v>
      </c>
      <c r="B827" s="206" t="s">
        <v>759</v>
      </c>
      <c r="C827" s="142">
        <v>2618</v>
      </c>
      <c r="D827" s="142">
        <v>3403</v>
      </c>
    </row>
    <row r="828" spans="1:4" ht="18.2" customHeight="1">
      <c r="A828" s="141">
        <v>2210399</v>
      </c>
      <c r="B828" s="206" t="s">
        <v>760</v>
      </c>
      <c r="C828" s="142">
        <v>179</v>
      </c>
      <c r="D828" s="142">
        <v>0</v>
      </c>
    </row>
    <row r="829" spans="1:4" ht="18.2" customHeight="1">
      <c r="A829" s="141">
        <v>222</v>
      </c>
      <c r="B829" s="206" t="s">
        <v>761</v>
      </c>
      <c r="C829" s="142">
        <f>C830+C837+C838+C840</f>
        <v>12649</v>
      </c>
      <c r="D829" s="142">
        <f>D830+D837+D838+D840</f>
        <v>3251</v>
      </c>
    </row>
    <row r="830" spans="1:4" ht="18.2" customHeight="1">
      <c r="A830" s="141">
        <v>22201</v>
      </c>
      <c r="B830" s="206" t="s">
        <v>762</v>
      </c>
      <c r="C830" s="142">
        <f>SUM(C831:C836)</f>
        <v>6376</v>
      </c>
      <c r="D830" s="142">
        <f>SUM(D831:D836)</f>
        <v>3118</v>
      </c>
    </row>
    <row r="831" spans="1:4" ht="18.2" customHeight="1">
      <c r="A831" s="141">
        <v>2220101</v>
      </c>
      <c r="B831" s="206" t="s">
        <v>147</v>
      </c>
      <c r="C831" s="142">
        <v>24</v>
      </c>
      <c r="D831" s="142">
        <v>58</v>
      </c>
    </row>
    <row r="832" spans="1:4" ht="18.2" customHeight="1">
      <c r="A832" s="141">
        <v>2220102</v>
      </c>
      <c r="B832" s="206" t="s">
        <v>148</v>
      </c>
      <c r="C832" s="142">
        <v>71</v>
      </c>
      <c r="D832" s="142">
        <v>50</v>
      </c>
    </row>
    <row r="833" spans="1:4" ht="18.2" customHeight="1">
      <c r="A833" s="141">
        <v>2220112</v>
      </c>
      <c r="B833" s="206" t="s">
        <v>763</v>
      </c>
      <c r="C833" s="142">
        <v>601</v>
      </c>
      <c r="D833" s="142">
        <v>1003</v>
      </c>
    </row>
    <row r="834" spans="1:4" ht="18.2" customHeight="1">
      <c r="A834" s="141">
        <v>2220119</v>
      </c>
      <c r="B834" s="206" t="s">
        <v>764</v>
      </c>
      <c r="C834" s="142">
        <v>399</v>
      </c>
      <c r="D834" s="142"/>
    </row>
    <row r="835" spans="1:4" ht="18.2" customHeight="1">
      <c r="A835" s="141">
        <v>2220121</v>
      </c>
      <c r="B835" s="206" t="s">
        <v>765</v>
      </c>
      <c r="C835" s="142">
        <v>0</v>
      </c>
      <c r="D835" s="142">
        <v>12</v>
      </c>
    </row>
    <row r="836" spans="1:4" ht="18.2" customHeight="1">
      <c r="A836" s="141">
        <v>2220199</v>
      </c>
      <c r="B836" s="206" t="s">
        <v>126</v>
      </c>
      <c r="C836" s="142">
        <v>5281</v>
      </c>
      <c r="D836" s="142">
        <v>1995</v>
      </c>
    </row>
    <row r="837" spans="1:4" ht="18.2" customHeight="1">
      <c r="A837" s="141">
        <v>22203</v>
      </c>
      <c r="B837" s="206" t="s">
        <v>766</v>
      </c>
      <c r="C837" s="142"/>
      <c r="D837" s="142"/>
    </row>
    <row r="838" spans="1:4" ht="18.2" customHeight="1">
      <c r="A838" s="141">
        <v>22204</v>
      </c>
      <c r="B838" s="206" t="s">
        <v>767</v>
      </c>
      <c r="C838" s="142">
        <f>SUM(C839:C839)</f>
        <v>3</v>
      </c>
      <c r="D838" s="142">
        <f>SUM(D839:D839)</f>
        <v>0</v>
      </c>
    </row>
    <row r="839" spans="1:4" ht="18.2" customHeight="1">
      <c r="A839" s="141">
        <v>2220403</v>
      </c>
      <c r="B839" s="206" t="s">
        <v>768</v>
      </c>
      <c r="C839" s="142">
        <v>3</v>
      </c>
      <c r="D839" s="142"/>
    </row>
    <row r="840" spans="1:4" ht="18.2" customHeight="1">
      <c r="A840" s="141">
        <v>22205</v>
      </c>
      <c r="B840" s="206" t="s">
        <v>769</v>
      </c>
      <c r="C840" s="142">
        <f>SUM(C841:C842)</f>
        <v>6270</v>
      </c>
      <c r="D840" s="142">
        <f>SUM(D841:D842)</f>
        <v>133</v>
      </c>
    </row>
    <row r="841" spans="1:4" ht="18.2" customHeight="1">
      <c r="A841" s="141">
        <v>2220511</v>
      </c>
      <c r="B841" s="206" t="s">
        <v>770</v>
      </c>
      <c r="C841" s="142">
        <v>5943</v>
      </c>
      <c r="D841" s="142">
        <v>133</v>
      </c>
    </row>
    <row r="842" spans="1:4" ht="18.2" customHeight="1">
      <c r="A842" s="141">
        <v>2220599</v>
      </c>
      <c r="B842" s="206" t="s">
        <v>771</v>
      </c>
      <c r="C842" s="142">
        <v>327</v>
      </c>
      <c r="D842" s="142"/>
    </row>
    <row r="843" spans="1:4" ht="18.2" customHeight="1">
      <c r="A843" s="141">
        <v>224</v>
      </c>
      <c r="B843" s="206" t="s">
        <v>772</v>
      </c>
      <c r="C843" s="142">
        <f>C844+C853+C858+C863+C870+C874+C878</f>
        <v>23399</v>
      </c>
      <c r="D843" s="142">
        <f>D844+D853+D858+D863+D870+D874+D878</f>
        <v>25195</v>
      </c>
    </row>
    <row r="844" spans="1:4" ht="18.2" customHeight="1">
      <c r="A844" s="141">
        <v>22401</v>
      </c>
      <c r="B844" s="206" t="s">
        <v>773</v>
      </c>
      <c r="C844" s="142">
        <f>SUM(C845:C852)</f>
        <v>10029</v>
      </c>
      <c r="D844" s="142">
        <f>SUM(D845:D852)</f>
        <v>12178</v>
      </c>
    </row>
    <row r="845" spans="1:4" ht="18.2" customHeight="1">
      <c r="A845" s="141">
        <v>2240101</v>
      </c>
      <c r="B845" s="206" t="s">
        <v>147</v>
      </c>
      <c r="C845" s="142">
        <v>4994</v>
      </c>
      <c r="D845" s="142">
        <v>5506</v>
      </c>
    </row>
    <row r="846" spans="1:4" ht="18.2" customHeight="1">
      <c r="A846" s="141">
        <v>2240102</v>
      </c>
      <c r="B846" s="206" t="s">
        <v>148</v>
      </c>
      <c r="C846" s="142">
        <v>1270</v>
      </c>
      <c r="D846" s="142">
        <v>1041</v>
      </c>
    </row>
    <row r="847" spans="1:4" ht="18.2" customHeight="1">
      <c r="A847" s="141">
        <v>2240104</v>
      </c>
      <c r="B847" s="206" t="s">
        <v>774</v>
      </c>
      <c r="C847" s="142">
        <v>1146</v>
      </c>
      <c r="D847" s="142">
        <v>709</v>
      </c>
    </row>
    <row r="848" spans="1:4" ht="18.2" customHeight="1">
      <c r="A848" s="141">
        <v>2240106</v>
      </c>
      <c r="B848" s="206" t="s">
        <v>775</v>
      </c>
      <c r="C848" s="142">
        <v>948</v>
      </c>
      <c r="D848" s="142">
        <v>2347</v>
      </c>
    </row>
    <row r="849" spans="1:4" ht="18.2" customHeight="1">
      <c r="A849" s="141">
        <v>2240108</v>
      </c>
      <c r="B849" s="206" t="s">
        <v>776</v>
      </c>
      <c r="C849" s="142">
        <v>121</v>
      </c>
      <c r="D849" s="142">
        <v>270</v>
      </c>
    </row>
    <row r="850" spans="1:4" ht="18.2" customHeight="1">
      <c r="A850" s="141">
        <v>2240109</v>
      </c>
      <c r="B850" s="206" t="s">
        <v>777</v>
      </c>
      <c r="C850" s="142">
        <v>211</v>
      </c>
      <c r="D850" s="142">
        <v>796</v>
      </c>
    </row>
    <row r="851" spans="1:4" ht="18.2" customHeight="1">
      <c r="A851" s="141">
        <v>2240150</v>
      </c>
      <c r="B851" s="206" t="s">
        <v>154</v>
      </c>
      <c r="C851" s="142">
        <v>1270</v>
      </c>
      <c r="D851" s="142">
        <v>1359</v>
      </c>
    </row>
    <row r="852" spans="1:4" ht="18.2" customHeight="1">
      <c r="A852" s="141">
        <v>2240199</v>
      </c>
      <c r="B852" s="206" t="s">
        <v>778</v>
      </c>
      <c r="C852" s="142">
        <v>69</v>
      </c>
      <c r="D852" s="142">
        <v>150</v>
      </c>
    </row>
    <row r="853" spans="1:4" ht="18.2" customHeight="1">
      <c r="A853" s="141">
        <v>22402</v>
      </c>
      <c r="B853" s="206" t="s">
        <v>779</v>
      </c>
      <c r="C853" s="142">
        <f>SUM(C854:C857)</f>
        <v>6361</v>
      </c>
      <c r="D853" s="142">
        <f>SUM(D854:D857)</f>
        <v>10698</v>
      </c>
    </row>
    <row r="854" spans="1:4" ht="18.2" customHeight="1">
      <c r="A854" s="141">
        <v>2240201</v>
      </c>
      <c r="B854" s="206" t="s">
        <v>147</v>
      </c>
      <c r="C854" s="142">
        <v>3733</v>
      </c>
      <c r="D854" s="142">
        <v>4161</v>
      </c>
    </row>
    <row r="855" spans="1:4" ht="18.2" customHeight="1">
      <c r="A855" s="141">
        <v>2240202</v>
      </c>
      <c r="B855" s="206" t="s">
        <v>148</v>
      </c>
      <c r="C855" s="142">
        <v>609</v>
      </c>
      <c r="D855" s="142">
        <v>3256</v>
      </c>
    </row>
    <row r="856" spans="1:4" ht="18.2" customHeight="1">
      <c r="A856" s="141">
        <v>2240204</v>
      </c>
      <c r="B856" s="206" t="s">
        <v>780</v>
      </c>
      <c r="C856" s="142">
        <v>1018</v>
      </c>
      <c r="D856" s="142">
        <v>2419</v>
      </c>
    </row>
    <row r="857" spans="1:4" ht="18.2" customHeight="1">
      <c r="A857" s="141">
        <v>2240299</v>
      </c>
      <c r="B857" s="206" t="s">
        <v>781</v>
      </c>
      <c r="C857" s="142">
        <v>1001</v>
      </c>
      <c r="D857" s="142">
        <v>862</v>
      </c>
    </row>
    <row r="858" spans="1:4" ht="18.2" customHeight="1">
      <c r="A858" s="141">
        <v>22404</v>
      </c>
      <c r="B858" s="206" t="s">
        <v>782</v>
      </c>
      <c r="C858" s="142">
        <f>SUM(C859:C862)</f>
        <v>945</v>
      </c>
      <c r="D858" s="142">
        <f>SUM(D859:D862)</f>
        <v>865</v>
      </c>
    </row>
    <row r="859" spans="1:4" ht="18.2" customHeight="1">
      <c r="A859" s="141">
        <v>2240401</v>
      </c>
      <c r="B859" s="206" t="s">
        <v>147</v>
      </c>
      <c r="C859" s="142">
        <v>326</v>
      </c>
      <c r="D859" s="142">
        <v>581</v>
      </c>
    </row>
    <row r="860" spans="1:4" ht="18.2" customHeight="1">
      <c r="A860" s="141">
        <v>2240404</v>
      </c>
      <c r="B860" s="206" t="s">
        <v>783</v>
      </c>
      <c r="C860" s="142">
        <v>0</v>
      </c>
      <c r="D860" s="142">
        <v>12</v>
      </c>
    </row>
    <row r="861" spans="1:4" ht="18.2" customHeight="1">
      <c r="A861" s="141">
        <v>2240450</v>
      </c>
      <c r="B861" s="206" t="s">
        <v>154</v>
      </c>
      <c r="C861" s="142">
        <v>165</v>
      </c>
      <c r="D861" s="142">
        <v>164</v>
      </c>
    </row>
    <row r="862" spans="1:4" ht="18.2" customHeight="1">
      <c r="A862" s="141">
        <v>2240499</v>
      </c>
      <c r="B862" s="206" t="s">
        <v>784</v>
      </c>
      <c r="C862" s="142">
        <v>454</v>
      </c>
      <c r="D862" s="142">
        <v>108</v>
      </c>
    </row>
    <row r="863" spans="1:4" ht="18.2" customHeight="1">
      <c r="A863" s="141">
        <v>22405</v>
      </c>
      <c r="B863" s="206" t="s">
        <v>785</v>
      </c>
      <c r="C863" s="142">
        <f>SUM(C864:C869)</f>
        <v>361</v>
      </c>
      <c r="D863" s="142">
        <f>SUM(D864:D869)</f>
        <v>350</v>
      </c>
    </row>
    <row r="864" spans="1:4" ht="18.2" customHeight="1">
      <c r="A864" s="141">
        <v>2240501</v>
      </c>
      <c r="B864" s="206" t="s">
        <v>147</v>
      </c>
      <c r="C864" s="142">
        <v>17</v>
      </c>
      <c r="D864" s="142">
        <v>104</v>
      </c>
    </row>
    <row r="865" spans="1:4" ht="18.2" customHeight="1">
      <c r="A865" s="141">
        <v>2240502</v>
      </c>
      <c r="B865" s="206" t="s">
        <v>148</v>
      </c>
      <c r="C865" s="142">
        <v>1</v>
      </c>
      <c r="D865" s="142">
        <v>0</v>
      </c>
    </row>
    <row r="866" spans="1:4" ht="18.2" customHeight="1">
      <c r="A866" s="141">
        <v>2240504</v>
      </c>
      <c r="B866" s="206" t="s">
        <v>786</v>
      </c>
      <c r="C866" s="142">
        <v>4</v>
      </c>
      <c r="D866" s="142">
        <v>8</v>
      </c>
    </row>
    <row r="867" spans="1:4" ht="18.2" customHeight="1">
      <c r="A867" s="141">
        <v>2240506</v>
      </c>
      <c r="B867" s="206" t="s">
        <v>787</v>
      </c>
      <c r="C867" s="142">
        <v>87</v>
      </c>
      <c r="D867" s="142">
        <v>0</v>
      </c>
    </row>
    <row r="868" spans="1:4" ht="18.2" customHeight="1">
      <c r="A868" s="141">
        <v>2240550</v>
      </c>
      <c r="B868" s="206" t="s">
        <v>788</v>
      </c>
      <c r="C868" s="142">
        <v>231</v>
      </c>
      <c r="D868" s="142">
        <v>238</v>
      </c>
    </row>
    <row r="869" spans="1:4" ht="18.2" customHeight="1">
      <c r="A869" s="141">
        <v>2240599</v>
      </c>
      <c r="B869" s="206" t="s">
        <v>789</v>
      </c>
      <c r="C869" s="142">
        <v>21</v>
      </c>
      <c r="D869" s="142"/>
    </row>
    <row r="870" spans="1:4" ht="18.2" customHeight="1">
      <c r="A870" s="141">
        <v>22406</v>
      </c>
      <c r="B870" s="206" t="s">
        <v>790</v>
      </c>
      <c r="C870" s="142">
        <f>SUM(C871:C873)</f>
        <v>1021</v>
      </c>
      <c r="D870" s="142">
        <f>SUM(D871:D873)</f>
        <v>903</v>
      </c>
    </row>
    <row r="871" spans="1:4" ht="18.2" customHeight="1">
      <c r="A871" s="141">
        <v>2240601</v>
      </c>
      <c r="B871" s="206" t="s">
        <v>791</v>
      </c>
      <c r="C871" s="142">
        <v>7</v>
      </c>
      <c r="D871" s="142">
        <v>17</v>
      </c>
    </row>
    <row r="872" spans="1:4" ht="18.2" customHeight="1">
      <c r="A872" s="141">
        <v>2240602</v>
      </c>
      <c r="B872" s="206" t="s">
        <v>792</v>
      </c>
      <c r="C872" s="142">
        <v>72</v>
      </c>
      <c r="D872" s="142">
        <v>344</v>
      </c>
    </row>
    <row r="873" spans="1:4" ht="18.2" customHeight="1">
      <c r="A873" s="141">
        <v>2240699</v>
      </c>
      <c r="B873" s="206" t="s">
        <v>793</v>
      </c>
      <c r="C873" s="142">
        <v>942</v>
      </c>
      <c r="D873" s="142">
        <v>542</v>
      </c>
    </row>
    <row r="874" spans="1:4" ht="18.2" customHeight="1">
      <c r="A874" s="141">
        <v>22407</v>
      </c>
      <c r="B874" s="206" t="s">
        <v>794</v>
      </c>
      <c r="C874" s="142">
        <f>SUM(C875:C877)</f>
        <v>4255</v>
      </c>
      <c r="D874" s="142">
        <f>SUM(D875:D877)</f>
        <v>201</v>
      </c>
    </row>
    <row r="875" spans="1:4" ht="18.2" customHeight="1">
      <c r="A875" s="141">
        <v>2240703</v>
      </c>
      <c r="B875" s="206" t="s">
        <v>795</v>
      </c>
      <c r="C875" s="142">
        <v>3696</v>
      </c>
      <c r="D875" s="142">
        <v>101</v>
      </c>
    </row>
    <row r="876" spans="1:4" ht="18.2" customHeight="1">
      <c r="A876" s="141">
        <v>2240704</v>
      </c>
      <c r="B876" s="206" t="s">
        <v>796</v>
      </c>
      <c r="C876" s="142">
        <v>413</v>
      </c>
      <c r="D876" s="142">
        <v>100</v>
      </c>
    </row>
    <row r="877" spans="1:4" ht="18.2" customHeight="1">
      <c r="A877" s="141">
        <v>2240799</v>
      </c>
      <c r="B877" s="206" t="s">
        <v>797</v>
      </c>
      <c r="C877" s="142">
        <v>146</v>
      </c>
      <c r="D877" s="142"/>
    </row>
    <row r="878" spans="1:4" ht="18.2" customHeight="1">
      <c r="A878" s="141">
        <v>22499</v>
      </c>
      <c r="B878" s="206" t="s">
        <v>127</v>
      </c>
      <c r="C878" s="142">
        <f>C879</f>
        <v>427</v>
      </c>
      <c r="D878" s="142"/>
    </row>
    <row r="879" spans="1:4" ht="18.2" customHeight="1">
      <c r="A879" s="141">
        <v>2249999</v>
      </c>
      <c r="B879" s="206" t="s">
        <v>798</v>
      </c>
      <c r="C879" s="142">
        <v>427</v>
      </c>
      <c r="D879" s="142"/>
    </row>
    <row r="880" spans="1:4" ht="18.2" customHeight="1">
      <c r="A880" s="141">
        <v>227</v>
      </c>
      <c r="B880" s="206" t="s">
        <v>985</v>
      </c>
      <c r="C880" s="142"/>
      <c r="D880" s="142">
        <v>82945</v>
      </c>
    </row>
    <row r="881" spans="1:4" ht="18.2" customHeight="1">
      <c r="A881" s="141">
        <v>229</v>
      </c>
      <c r="B881" s="206" t="s">
        <v>129</v>
      </c>
      <c r="C881" s="142">
        <f>SUM(C882:C883)</f>
        <v>19020</v>
      </c>
      <c r="D881" s="142">
        <f>SUM(D882:D883)</f>
        <v>96861</v>
      </c>
    </row>
    <row r="882" spans="1:4" ht="18.2" customHeight="1">
      <c r="A882" s="163">
        <v>29902</v>
      </c>
      <c r="B882" s="267" t="s">
        <v>1192</v>
      </c>
      <c r="C882" s="142"/>
      <c r="D882" s="142">
        <v>66147</v>
      </c>
    </row>
    <row r="883" spans="1:4" ht="18.2" customHeight="1">
      <c r="A883" s="141">
        <v>22999</v>
      </c>
      <c r="B883" s="206" t="s">
        <v>130</v>
      </c>
      <c r="C883" s="142">
        <f>C884</f>
        <v>19020</v>
      </c>
      <c r="D883" s="142">
        <f>D884</f>
        <v>30714</v>
      </c>
    </row>
    <row r="884" spans="1:4" ht="18.2" customHeight="1">
      <c r="A884" s="141">
        <v>2299999</v>
      </c>
      <c r="B884" s="206" t="s">
        <v>239</v>
      </c>
      <c r="C884" s="142">
        <v>19020</v>
      </c>
      <c r="D884" s="142">
        <v>30714</v>
      </c>
    </row>
    <row r="885" spans="1:4" ht="18.2" customHeight="1">
      <c r="A885" s="141">
        <v>232</v>
      </c>
      <c r="B885" s="206" t="s">
        <v>799</v>
      </c>
      <c r="C885" s="142">
        <f>SUM(C886)</f>
        <v>35955</v>
      </c>
      <c r="D885" s="142">
        <f>SUM(D886)</f>
        <v>116366</v>
      </c>
    </row>
    <row r="886" spans="1:4" ht="18.2" customHeight="1">
      <c r="A886" s="141">
        <v>23203</v>
      </c>
      <c r="B886" s="206" t="s">
        <v>131</v>
      </c>
      <c r="C886" s="142">
        <f>SUM(C887:C888)</f>
        <v>35955</v>
      </c>
      <c r="D886" s="142">
        <f>SUM(D887:D888)</f>
        <v>116366</v>
      </c>
    </row>
    <row r="887" spans="1:4" ht="18.2" customHeight="1">
      <c r="A887" s="141">
        <v>2320301</v>
      </c>
      <c r="B887" s="206" t="s">
        <v>132</v>
      </c>
      <c r="C887" s="142">
        <v>33818</v>
      </c>
      <c r="D887" s="142">
        <v>116366</v>
      </c>
    </row>
    <row r="888" spans="1:4" ht="18.2" customHeight="1">
      <c r="A888" s="141">
        <v>2320399</v>
      </c>
      <c r="B888" s="206" t="s">
        <v>800</v>
      </c>
      <c r="C888" s="142">
        <v>2137</v>
      </c>
      <c r="D888" s="142"/>
    </row>
    <row r="889" spans="1:4" ht="18.2" customHeight="1">
      <c r="A889" s="141">
        <v>233</v>
      </c>
      <c r="B889" s="206" t="s">
        <v>801</v>
      </c>
      <c r="C889" s="142"/>
      <c r="D889" s="142"/>
    </row>
  </sheetData>
  <autoFilter ref="A3:D889"/>
  <mergeCells count="1">
    <mergeCell ref="A1:D1"/>
  </mergeCells>
  <phoneticPr fontId="3" type="noConversion"/>
  <pageMargins left="1.1023622047244095" right="1.0629921259842521" top="1.3779527559055118" bottom="1.1811023622047245" header="0.51181102362204722" footer="0.78740157480314965"/>
  <pageSetup paperSize="9" pageOrder="overThenDown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Zeros="0" view="pageBreakPreview" zoomScaleSheetLayoutView="100" workbookViewId="0">
      <selection activeCell="A19" sqref="A19"/>
    </sheetView>
  </sheetViews>
  <sheetFormatPr defaultColWidth="10" defaultRowHeight="13.5"/>
  <cols>
    <col min="1" max="1" width="45.25" style="175" customWidth="1"/>
    <col min="2" max="3" width="17" style="175" customWidth="1"/>
    <col min="4" max="7" width="9.75" style="175" customWidth="1"/>
    <col min="8" max="16384" width="10" style="175"/>
  </cols>
  <sheetData>
    <row r="1" spans="1:5" ht="33.75" customHeight="1">
      <c r="A1" s="284" t="s">
        <v>1237</v>
      </c>
      <c r="B1" s="284"/>
      <c r="C1" s="284"/>
      <c r="D1" s="44"/>
    </row>
    <row r="2" spans="1:5" ht="20.25" customHeight="1">
      <c r="A2" s="47" t="s">
        <v>963</v>
      </c>
      <c r="B2" s="43"/>
      <c r="C2" s="50" t="s">
        <v>0</v>
      </c>
    </row>
    <row r="3" spans="1:5" ht="34.15" customHeight="1">
      <c r="A3" s="182" t="s">
        <v>1254</v>
      </c>
      <c r="B3" s="233" t="s">
        <v>1316</v>
      </c>
      <c r="C3" s="181" t="s">
        <v>1236</v>
      </c>
    </row>
    <row r="4" spans="1:5" ht="37.5" customHeight="1">
      <c r="A4" s="225" t="s">
        <v>1250</v>
      </c>
      <c r="B4" s="226">
        <f>SUM(B5,B12)</f>
        <v>132065</v>
      </c>
      <c r="C4" s="226">
        <f>SUM(C5,C12)</f>
        <v>366873</v>
      </c>
    </row>
    <row r="5" spans="1:5" ht="37.5" customHeight="1">
      <c r="A5" s="185" t="s">
        <v>802</v>
      </c>
      <c r="B5" s="73">
        <f>SUM(B6,B9,B10,B11)</f>
        <v>130300</v>
      </c>
      <c r="C5" s="73">
        <f>SUM(C6,C9,C10,C11)</f>
        <v>366873</v>
      </c>
      <c r="E5" s="6"/>
    </row>
    <row r="6" spans="1:5" ht="37.5" customHeight="1">
      <c r="A6" s="74" t="s">
        <v>803</v>
      </c>
      <c r="B6" s="71">
        <f>SUM(B7:B8)</f>
        <v>114243</v>
      </c>
      <c r="C6" s="71">
        <f>SUM(C7:C7)</f>
        <v>325473</v>
      </c>
    </row>
    <row r="7" spans="1:5" ht="37.5" customHeight="1">
      <c r="A7" s="74" t="s">
        <v>804</v>
      </c>
      <c r="B7" s="71">
        <v>114003</v>
      </c>
      <c r="C7" s="71">
        <v>325473</v>
      </c>
    </row>
    <row r="8" spans="1:5" ht="37.5" customHeight="1">
      <c r="A8" s="74" t="s">
        <v>805</v>
      </c>
      <c r="B8" s="71">
        <v>240</v>
      </c>
      <c r="C8" s="224"/>
    </row>
    <row r="9" spans="1:5" ht="37.5" customHeight="1">
      <c r="A9" s="74" t="s">
        <v>809</v>
      </c>
      <c r="B9" s="71">
        <v>7904</v>
      </c>
      <c r="C9" s="71">
        <v>30000</v>
      </c>
    </row>
    <row r="10" spans="1:5" ht="37.5" customHeight="1">
      <c r="A10" s="74" t="s">
        <v>810</v>
      </c>
      <c r="B10" s="71">
        <v>4503</v>
      </c>
      <c r="C10" s="71">
        <v>6000</v>
      </c>
    </row>
    <row r="11" spans="1:5" ht="37.5" customHeight="1">
      <c r="A11" s="74" t="s">
        <v>811</v>
      </c>
      <c r="B11" s="71">
        <v>3650</v>
      </c>
      <c r="C11" s="71">
        <v>5400</v>
      </c>
    </row>
    <row r="12" spans="1:5" ht="37.5" customHeight="1">
      <c r="A12" s="74" t="s">
        <v>812</v>
      </c>
      <c r="B12" s="71">
        <v>1765</v>
      </c>
      <c r="C12" s="71"/>
    </row>
    <row r="13" spans="1:5" ht="37.5" customHeight="1">
      <c r="A13" s="74" t="s">
        <v>813</v>
      </c>
      <c r="B13" s="71">
        <v>1765</v>
      </c>
      <c r="C13" s="75"/>
    </row>
    <row r="14" spans="1:5" ht="37.5" customHeight="1">
      <c r="A14" s="74" t="s">
        <v>814</v>
      </c>
      <c r="B14" s="71">
        <v>1765</v>
      </c>
      <c r="C14" s="75"/>
    </row>
  </sheetData>
  <mergeCells count="1">
    <mergeCell ref="A1:C1"/>
  </mergeCells>
  <phoneticPr fontId="6" type="noConversion"/>
  <pageMargins left="1.1023622047244095" right="1.0629921259842521" top="1.3779527559055118" bottom="1.1811023622047245" header="0.51181102362204722" footer="0.78740157480314965"/>
  <pageSetup paperSize="9" pageOrder="overThenDown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showZeros="0" view="pageBreakPreview" topLeftCell="A2" zoomScaleSheetLayoutView="100" workbookViewId="0">
      <selection activeCell="A19" sqref="A19"/>
    </sheetView>
  </sheetViews>
  <sheetFormatPr defaultColWidth="10" defaultRowHeight="13.5"/>
  <cols>
    <col min="1" max="1" width="9.125" customWidth="1"/>
    <col min="2" max="2" width="42.75" customWidth="1"/>
    <col min="3" max="3" width="14" customWidth="1"/>
    <col min="4" max="4" width="13.5" customWidth="1"/>
    <col min="5" max="5" width="9.75" customWidth="1"/>
  </cols>
  <sheetData>
    <row r="1" spans="1:4" ht="28.5" customHeight="1">
      <c r="A1" s="284" t="s">
        <v>1238</v>
      </c>
      <c r="B1" s="284"/>
      <c r="C1" s="284"/>
      <c r="D1" s="284"/>
    </row>
    <row r="2" spans="1:4" ht="18" customHeight="1">
      <c r="A2" s="47" t="s">
        <v>1311</v>
      </c>
      <c r="B2" s="2"/>
      <c r="C2" s="2"/>
      <c r="D2" s="50" t="s">
        <v>0</v>
      </c>
    </row>
    <row r="3" spans="1:4" ht="33.75" customHeight="1">
      <c r="A3" s="158" t="s">
        <v>36</v>
      </c>
      <c r="B3" s="158" t="s">
        <v>37</v>
      </c>
      <c r="C3" s="233" t="s">
        <v>1318</v>
      </c>
      <c r="D3" s="158" t="s">
        <v>1183</v>
      </c>
    </row>
    <row r="4" spans="1:4" s="229" customFormat="1" ht="26.1" customHeight="1">
      <c r="A4" s="227"/>
      <c r="B4" s="228" t="s">
        <v>1250</v>
      </c>
      <c r="C4" s="226">
        <f>SUM(C5,C8,C18,C27,C37)</f>
        <v>298341</v>
      </c>
      <c r="D4" s="226">
        <f>SUM(D5,D8,D18,D27,D37)</f>
        <v>356581</v>
      </c>
    </row>
    <row r="5" spans="1:4" ht="26.1" customHeight="1">
      <c r="A5" s="74">
        <v>207</v>
      </c>
      <c r="B5" s="76" t="s">
        <v>351</v>
      </c>
      <c r="C5" s="71">
        <v>15</v>
      </c>
      <c r="D5" s="158"/>
    </row>
    <row r="6" spans="1:4" ht="26.1" customHeight="1">
      <c r="A6" s="74">
        <v>20707</v>
      </c>
      <c r="B6" s="76" t="s">
        <v>815</v>
      </c>
      <c r="C6" s="72">
        <f>SUM(C7:C7)</f>
        <v>15</v>
      </c>
      <c r="D6" s="159"/>
    </row>
    <row r="7" spans="1:4" ht="26.1" customHeight="1">
      <c r="A7" s="74">
        <v>2070701</v>
      </c>
      <c r="B7" s="76" t="s">
        <v>816</v>
      </c>
      <c r="C7" s="71">
        <v>15</v>
      </c>
      <c r="D7" s="33"/>
    </row>
    <row r="8" spans="1:4" ht="26.1" customHeight="1">
      <c r="A8" s="74">
        <v>212</v>
      </c>
      <c r="B8" s="76" t="s">
        <v>585</v>
      </c>
      <c r="C8" s="71">
        <f>SUM(C9,C12,C15)</f>
        <v>192796</v>
      </c>
      <c r="D8" s="71">
        <f>SUM(D9,D12,D15)</f>
        <v>323452</v>
      </c>
    </row>
    <row r="9" spans="1:4" ht="26.1" customHeight="1">
      <c r="A9" s="74">
        <v>21208</v>
      </c>
      <c r="B9" s="76" t="s">
        <v>830</v>
      </c>
      <c r="C9" s="71">
        <f>SUM(C10:C11)</f>
        <v>176619</v>
      </c>
      <c r="D9" s="71">
        <f>SUM(D10:D11)</f>
        <v>290052</v>
      </c>
    </row>
    <row r="10" spans="1:4" ht="26.1" customHeight="1">
      <c r="A10" s="74">
        <v>2120801</v>
      </c>
      <c r="B10" s="76" t="s">
        <v>831</v>
      </c>
      <c r="C10" s="71">
        <v>127876</v>
      </c>
      <c r="D10" s="71">
        <v>213567</v>
      </c>
    </row>
    <row r="11" spans="1:4" ht="26.1" customHeight="1">
      <c r="A11" s="74">
        <v>2120899</v>
      </c>
      <c r="B11" s="76" t="s">
        <v>841</v>
      </c>
      <c r="C11" s="71">
        <v>48743</v>
      </c>
      <c r="D11" s="71">
        <v>76485</v>
      </c>
    </row>
    <row r="12" spans="1:4" ht="26.1" customHeight="1">
      <c r="A12" s="74">
        <v>21213</v>
      </c>
      <c r="B12" s="76" t="s">
        <v>844</v>
      </c>
      <c r="C12" s="71">
        <f>SUM(C14:C14)</f>
        <v>12374</v>
      </c>
      <c r="D12" s="71">
        <f>SUM(D13:D14)</f>
        <v>30000</v>
      </c>
    </row>
    <row r="13" spans="1:4" ht="26.1" customHeight="1">
      <c r="A13" s="280">
        <v>2121302</v>
      </c>
      <c r="B13" s="281" t="s">
        <v>1319</v>
      </c>
      <c r="C13" s="282"/>
      <c r="D13" s="282">
        <v>1538</v>
      </c>
    </row>
    <row r="14" spans="1:4" ht="26.1" customHeight="1">
      <c r="A14" s="74">
        <v>2121399</v>
      </c>
      <c r="B14" s="76" t="s">
        <v>848</v>
      </c>
      <c r="C14" s="71">
        <v>12374</v>
      </c>
      <c r="D14" s="71">
        <f>30000-1538</f>
        <v>28462</v>
      </c>
    </row>
    <row r="15" spans="1:4" ht="26.1" customHeight="1">
      <c r="A15" s="74">
        <v>21214</v>
      </c>
      <c r="B15" s="76" t="s">
        <v>849</v>
      </c>
      <c r="C15" s="71">
        <f>SUM(C16:C17)</f>
        <v>3803</v>
      </c>
      <c r="D15" s="71">
        <f>SUM(D16:D17)</f>
        <v>3400</v>
      </c>
    </row>
    <row r="16" spans="1:4" ht="26.1" customHeight="1">
      <c r="A16" s="74">
        <v>2121401</v>
      </c>
      <c r="B16" s="76" t="s">
        <v>850</v>
      </c>
      <c r="C16" s="71">
        <v>3800</v>
      </c>
      <c r="D16" s="71">
        <v>3292</v>
      </c>
    </row>
    <row r="17" spans="1:4" ht="26.1" customHeight="1">
      <c r="A17" s="74">
        <v>2121402</v>
      </c>
      <c r="B17" s="76" t="s">
        <v>851</v>
      </c>
      <c r="C17" s="71">
        <v>3</v>
      </c>
      <c r="D17" s="71">
        <v>108</v>
      </c>
    </row>
    <row r="18" spans="1:4" ht="26.1" customHeight="1">
      <c r="A18" s="74">
        <v>214</v>
      </c>
      <c r="B18" s="76" t="s">
        <v>670</v>
      </c>
      <c r="C18" s="71">
        <f>SUM(C19,C23,C25)</f>
        <v>14498</v>
      </c>
      <c r="D18" s="71">
        <f>SUM(D19,D23)</f>
        <v>6000</v>
      </c>
    </row>
    <row r="19" spans="1:4" ht="26.1" customHeight="1">
      <c r="A19" s="74">
        <v>21462</v>
      </c>
      <c r="B19" s="76" t="s">
        <v>859</v>
      </c>
      <c r="C19" s="71">
        <f>SUM(C20:C22)</f>
        <v>4017</v>
      </c>
      <c r="D19" s="71">
        <f>SUM(D20:D22)</f>
        <v>6000</v>
      </c>
    </row>
    <row r="20" spans="1:4" ht="26.1" customHeight="1">
      <c r="A20" s="74">
        <v>2146201</v>
      </c>
      <c r="B20" s="76" t="s">
        <v>858</v>
      </c>
      <c r="C20" s="71">
        <v>2652</v>
      </c>
      <c r="D20" s="71">
        <v>3838</v>
      </c>
    </row>
    <row r="21" spans="1:4" ht="26.1" customHeight="1">
      <c r="A21" s="74">
        <v>2146202</v>
      </c>
      <c r="B21" s="76" t="s">
        <v>860</v>
      </c>
      <c r="C21" s="71">
        <v>89</v>
      </c>
      <c r="D21" s="71">
        <v>333</v>
      </c>
    </row>
    <row r="22" spans="1:4" ht="26.1" customHeight="1">
      <c r="A22" s="74">
        <v>2146203</v>
      </c>
      <c r="B22" s="76" t="s">
        <v>861</v>
      </c>
      <c r="C22" s="71">
        <v>1276</v>
      </c>
      <c r="D22" s="71">
        <v>1829</v>
      </c>
    </row>
    <row r="23" spans="1:4" ht="26.1" customHeight="1">
      <c r="A23" s="74">
        <v>21469</v>
      </c>
      <c r="B23" s="76" t="s">
        <v>862</v>
      </c>
      <c r="C23" s="71">
        <f>SUM(C24:C24)</f>
        <v>8000</v>
      </c>
      <c r="D23" s="71"/>
    </row>
    <row r="24" spans="1:4" ht="26.1" customHeight="1">
      <c r="A24" s="74">
        <v>2146901</v>
      </c>
      <c r="B24" s="76" t="s">
        <v>863</v>
      </c>
      <c r="C24" s="71">
        <v>8000</v>
      </c>
      <c r="D24" s="71"/>
    </row>
    <row r="25" spans="1:4" ht="26.1" customHeight="1">
      <c r="A25" s="74">
        <v>21471</v>
      </c>
      <c r="B25" s="76" t="s">
        <v>866</v>
      </c>
      <c r="C25" s="71">
        <f>SUM(C26:C26)</f>
        <v>2481</v>
      </c>
      <c r="D25" s="71"/>
    </row>
    <row r="26" spans="1:4" ht="26.1" customHeight="1">
      <c r="A26" s="74">
        <v>2147101</v>
      </c>
      <c r="B26" s="76" t="s">
        <v>672</v>
      </c>
      <c r="C26" s="71">
        <v>2481</v>
      </c>
      <c r="D26" s="71"/>
    </row>
    <row r="27" spans="1:4" ht="26.1" customHeight="1">
      <c r="A27" s="74">
        <v>229</v>
      </c>
      <c r="B27" s="76" t="s">
        <v>129</v>
      </c>
      <c r="C27" s="71">
        <f>SUM(C28,C30,C34)</f>
        <v>74135</v>
      </c>
      <c r="D27" s="71">
        <f>SUM(D28,D30,D34)</f>
        <v>1708</v>
      </c>
    </row>
    <row r="28" spans="1:4" ht="26.1" customHeight="1">
      <c r="A28" s="74">
        <v>22904</v>
      </c>
      <c r="B28" s="76" t="s">
        <v>868</v>
      </c>
      <c r="C28" s="71">
        <f>SUM(C29:C29)</f>
        <v>72010</v>
      </c>
      <c r="D28" s="71"/>
    </row>
    <row r="29" spans="1:4" ht="26.1" customHeight="1">
      <c r="A29" s="74">
        <v>2290402</v>
      </c>
      <c r="B29" s="76" t="s">
        <v>870</v>
      </c>
      <c r="C29" s="71">
        <v>72010</v>
      </c>
      <c r="D29" s="71"/>
    </row>
    <row r="30" spans="1:4" ht="26.1" customHeight="1">
      <c r="A30" s="74">
        <v>22908</v>
      </c>
      <c r="B30" s="76" t="s">
        <v>872</v>
      </c>
      <c r="C30" s="71">
        <f>SUM(C31:C33)</f>
        <v>1199</v>
      </c>
      <c r="D30" s="71">
        <f>SUM(D31:D33)</f>
        <v>858</v>
      </c>
    </row>
    <row r="31" spans="1:4" ht="26.1" customHeight="1">
      <c r="A31" s="74">
        <v>2290804</v>
      </c>
      <c r="B31" s="76" t="s">
        <v>875</v>
      </c>
      <c r="C31" s="71">
        <v>454</v>
      </c>
      <c r="D31" s="167">
        <v>532</v>
      </c>
    </row>
    <row r="32" spans="1:4" ht="26.1" customHeight="1">
      <c r="A32" s="74">
        <v>2290805</v>
      </c>
      <c r="B32" s="76" t="s">
        <v>876</v>
      </c>
      <c r="C32" s="71">
        <v>625</v>
      </c>
      <c r="D32" s="167">
        <v>326</v>
      </c>
    </row>
    <row r="33" spans="1:4" ht="26.1" customHeight="1">
      <c r="A33" s="74">
        <v>2290808</v>
      </c>
      <c r="B33" s="76" t="s">
        <v>877</v>
      </c>
      <c r="C33" s="71">
        <v>120</v>
      </c>
      <c r="D33" s="71"/>
    </row>
    <row r="34" spans="1:4" ht="26.1" customHeight="1">
      <c r="A34" s="74">
        <v>22960</v>
      </c>
      <c r="B34" s="76" t="s">
        <v>878</v>
      </c>
      <c r="C34" s="71">
        <f>SUM(C35:C36)</f>
        <v>926</v>
      </c>
      <c r="D34" s="71">
        <f>SUM(D35:D36)</f>
        <v>850</v>
      </c>
    </row>
    <row r="35" spans="1:4" ht="26.1" customHeight="1">
      <c r="A35" s="74">
        <v>2296002</v>
      </c>
      <c r="B35" s="76" t="s">
        <v>879</v>
      </c>
      <c r="C35" s="71">
        <v>748</v>
      </c>
      <c r="D35" s="71">
        <v>850</v>
      </c>
    </row>
    <row r="36" spans="1:4" ht="26.1" customHeight="1">
      <c r="A36" s="74">
        <v>2296003</v>
      </c>
      <c r="B36" s="76" t="s">
        <v>880</v>
      </c>
      <c r="C36" s="71">
        <v>178</v>
      </c>
      <c r="D36" s="71"/>
    </row>
    <row r="37" spans="1:4" ht="26.1" customHeight="1">
      <c r="A37" s="74">
        <v>232</v>
      </c>
      <c r="B37" s="76" t="s">
        <v>799</v>
      </c>
      <c r="C37" s="71">
        <f>C38</f>
        <v>16897</v>
      </c>
      <c r="D37" s="71">
        <f>D38</f>
        <v>25421</v>
      </c>
    </row>
    <row r="38" spans="1:4" ht="26.1" customHeight="1">
      <c r="A38" s="74">
        <v>23204</v>
      </c>
      <c r="B38" s="76" t="s">
        <v>887</v>
      </c>
      <c r="C38" s="71">
        <f>SUM(C39:C40)</f>
        <v>16897</v>
      </c>
      <c r="D38" s="71">
        <f>SUM(D39:D40)</f>
        <v>25421</v>
      </c>
    </row>
    <row r="39" spans="1:4" ht="26.1" customHeight="1">
      <c r="A39" s="74">
        <v>2320498</v>
      </c>
      <c r="B39" s="76" t="s">
        <v>891</v>
      </c>
      <c r="C39" s="71">
        <v>16897</v>
      </c>
      <c r="D39" s="71">
        <v>17537</v>
      </c>
    </row>
    <row r="40" spans="1:4" ht="26.1" customHeight="1">
      <c r="A40" s="74">
        <v>2320499</v>
      </c>
      <c r="B40" s="76" t="s">
        <v>892</v>
      </c>
      <c r="C40" s="71"/>
      <c r="D40" s="71">
        <v>7884</v>
      </c>
    </row>
  </sheetData>
  <mergeCells count="1">
    <mergeCell ref="A1:D1"/>
  </mergeCells>
  <phoneticPr fontId="6" type="noConversion"/>
  <pageMargins left="1.1023622047244095" right="1.0629921259842521" top="1.3779527559055118" bottom="1.1811023622047245" header="0.51181102362204722" footer="0.78740157480314965"/>
  <pageSetup paperSize="9" pageOrder="overThenDown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showZeros="0" view="pageBreakPreview" zoomScaleSheetLayoutView="100" workbookViewId="0">
      <selection activeCell="A19" sqref="A19"/>
    </sheetView>
  </sheetViews>
  <sheetFormatPr defaultColWidth="10" defaultRowHeight="13.5"/>
  <cols>
    <col min="1" max="1" width="26" customWidth="1"/>
    <col min="2" max="2" width="13.5" customWidth="1"/>
    <col min="3" max="3" width="26.625" customWidth="1"/>
    <col min="4" max="4" width="13.125" customWidth="1"/>
    <col min="5" max="5" width="9.75" customWidth="1"/>
  </cols>
  <sheetData>
    <row r="1" spans="1:4" ht="37.5" customHeight="1">
      <c r="A1" s="284" t="s">
        <v>1239</v>
      </c>
      <c r="B1" s="284"/>
      <c r="C1" s="284"/>
      <c r="D1" s="284"/>
    </row>
    <row r="2" spans="1:4" ht="22.7" customHeight="1">
      <c r="A2" s="47" t="s">
        <v>1230</v>
      </c>
      <c r="B2" s="2"/>
      <c r="C2" s="2"/>
      <c r="D2" s="80" t="s">
        <v>1285</v>
      </c>
    </row>
    <row r="3" spans="1:4" ht="34.15" customHeight="1">
      <c r="A3" s="287" t="s">
        <v>1286</v>
      </c>
      <c r="B3" s="287"/>
      <c r="C3" s="287" t="s">
        <v>1287</v>
      </c>
      <c r="D3" s="287"/>
    </row>
    <row r="4" spans="1:4" ht="34.15" customHeight="1">
      <c r="A4" s="182" t="s">
        <v>1268</v>
      </c>
      <c r="B4" s="42" t="s">
        <v>4</v>
      </c>
      <c r="C4" s="182" t="s">
        <v>1268</v>
      </c>
      <c r="D4" s="42" t="s">
        <v>4</v>
      </c>
    </row>
    <row r="5" spans="1:4" ht="34.15" customHeight="1">
      <c r="A5" s="209" t="s">
        <v>32</v>
      </c>
      <c r="B5" s="211">
        <f>SUM(B6:B8)</f>
        <v>368581</v>
      </c>
      <c r="C5" s="209" t="s">
        <v>33</v>
      </c>
      <c r="D5" s="211">
        <f>SUM(D6:D8)</f>
        <v>368581</v>
      </c>
    </row>
    <row r="6" spans="1:4" ht="34.15" customHeight="1">
      <c r="A6" s="5" t="s">
        <v>5</v>
      </c>
      <c r="B6" s="41">
        <v>366873</v>
      </c>
      <c r="C6" s="5" t="s">
        <v>6</v>
      </c>
      <c r="D6" s="41">
        <f>本级基金支!D4</f>
        <v>356581</v>
      </c>
    </row>
    <row r="7" spans="1:4" ht="34.15" customHeight="1">
      <c r="A7" s="5" t="s">
        <v>45</v>
      </c>
      <c r="B7" s="3"/>
      <c r="C7" s="77" t="s">
        <v>982</v>
      </c>
      <c r="D7" s="41">
        <v>10000</v>
      </c>
    </row>
    <row r="8" spans="1:4" ht="34.15" customHeight="1">
      <c r="A8" s="5" t="s">
        <v>9</v>
      </c>
      <c r="B8" s="41">
        <f>SUM(B9:B13)</f>
        <v>1708</v>
      </c>
      <c r="C8" s="5" t="s">
        <v>10</v>
      </c>
      <c r="D8" s="41">
        <f>SUM(D9:D11)</f>
        <v>2000</v>
      </c>
    </row>
    <row r="9" spans="1:4" ht="34.15" customHeight="1">
      <c r="A9" s="5" t="s">
        <v>972</v>
      </c>
      <c r="B9" s="41"/>
      <c r="C9" s="5" t="s">
        <v>977</v>
      </c>
      <c r="D9" s="41"/>
    </row>
    <row r="10" spans="1:4" ht="34.15" customHeight="1">
      <c r="A10" s="5" t="s">
        <v>984</v>
      </c>
      <c r="B10" s="41">
        <v>1708</v>
      </c>
      <c r="C10" s="5" t="s">
        <v>983</v>
      </c>
      <c r="D10" s="41"/>
    </row>
    <row r="11" spans="1:4" ht="34.15" customHeight="1">
      <c r="A11" s="5" t="s">
        <v>973</v>
      </c>
      <c r="B11" s="41"/>
      <c r="C11" s="5" t="s">
        <v>978</v>
      </c>
      <c r="D11" s="41">
        <v>2000</v>
      </c>
    </row>
    <row r="12" spans="1:4" ht="34.15" customHeight="1">
      <c r="A12" s="77" t="s">
        <v>974</v>
      </c>
      <c r="B12" s="3"/>
      <c r="C12" s="77" t="s">
        <v>979</v>
      </c>
      <c r="D12" s="41"/>
    </row>
    <row r="13" spans="1:4" ht="34.15" customHeight="1">
      <c r="A13" s="5" t="s">
        <v>975</v>
      </c>
      <c r="B13" s="3"/>
      <c r="C13" s="5" t="s">
        <v>980</v>
      </c>
      <c r="D13" s="41"/>
    </row>
    <row r="14" spans="1:4" ht="34.15" customHeight="1">
      <c r="A14" s="5" t="s">
        <v>976</v>
      </c>
      <c r="B14" s="3"/>
      <c r="C14" s="5" t="s">
        <v>981</v>
      </c>
      <c r="D14" s="41"/>
    </row>
  </sheetData>
  <mergeCells count="3">
    <mergeCell ref="A1:D1"/>
    <mergeCell ref="A3:B3"/>
    <mergeCell ref="C3:D3"/>
  </mergeCells>
  <phoneticPr fontId="6" type="noConversion"/>
  <pageMargins left="1.1023622047244095" right="1.0629921259842521" top="1.3779527559055118" bottom="1.1811023622047245" header="0.51181102362204722" footer="0.78740157480314965"/>
  <pageSetup paperSize="9" pageOrder="overThenDown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showZeros="0" view="pageBreakPreview" zoomScaleSheetLayoutView="100" workbookViewId="0">
      <selection activeCell="A19" sqref="A19"/>
    </sheetView>
  </sheetViews>
  <sheetFormatPr defaultColWidth="10" defaultRowHeight="13.5"/>
  <cols>
    <col min="1" max="1" width="59.125" customWidth="1"/>
    <col min="2" max="2" width="20.25" customWidth="1"/>
    <col min="3" max="3" width="9.75" customWidth="1"/>
  </cols>
  <sheetData>
    <row r="1" spans="1:4" ht="38.25" customHeight="1">
      <c r="A1" s="284" t="s">
        <v>1240</v>
      </c>
      <c r="B1" s="284"/>
      <c r="C1" s="44"/>
      <c r="D1" s="44"/>
    </row>
    <row r="2" spans="1:4" ht="18" customHeight="1">
      <c r="A2" s="47" t="s">
        <v>1194</v>
      </c>
      <c r="B2" s="50" t="s">
        <v>0</v>
      </c>
    </row>
    <row r="3" spans="1:4" ht="30" customHeight="1">
      <c r="A3" s="183" t="s">
        <v>1254</v>
      </c>
      <c r="B3" s="166" t="s">
        <v>968</v>
      </c>
    </row>
    <row r="4" spans="1:4" ht="30" customHeight="1">
      <c r="A4" s="220" t="s">
        <v>1255</v>
      </c>
      <c r="B4" s="221">
        <f>SUM(B5,B7)</f>
        <v>3032</v>
      </c>
    </row>
    <row r="5" spans="1:4" ht="30" customHeight="1">
      <c r="A5" s="151" t="s">
        <v>969</v>
      </c>
      <c r="B5" s="150">
        <f>SUM(B6:B6)</f>
        <v>1314</v>
      </c>
    </row>
    <row r="6" spans="1:4" ht="30" customHeight="1">
      <c r="A6" s="154" t="s">
        <v>1199</v>
      </c>
      <c r="B6" s="150">
        <v>1314</v>
      </c>
    </row>
    <row r="7" spans="1:4" ht="30" customHeight="1">
      <c r="A7" s="154" t="s">
        <v>1198</v>
      </c>
      <c r="B7" s="150">
        <f>SUM(B8:B10)</f>
        <v>1718</v>
      </c>
    </row>
    <row r="8" spans="1:4" ht="30" customHeight="1">
      <c r="A8" s="154" t="s">
        <v>1200</v>
      </c>
      <c r="B8" s="150">
        <v>500</v>
      </c>
    </row>
    <row r="9" spans="1:4" ht="30" customHeight="1">
      <c r="A9" s="154" t="s">
        <v>1201</v>
      </c>
      <c r="B9" s="150">
        <v>955</v>
      </c>
    </row>
    <row r="10" spans="1:4" ht="30" customHeight="1">
      <c r="A10" s="154" t="s">
        <v>1202</v>
      </c>
      <c r="B10" s="150">
        <v>263</v>
      </c>
    </row>
  </sheetData>
  <mergeCells count="1">
    <mergeCell ref="A1:B1"/>
  </mergeCells>
  <phoneticPr fontId="6" type="noConversion"/>
  <pageMargins left="1.1023622047244095" right="1.0629921259842521" top="1.3779527559055118" bottom="1.1811023622047245" header="0.51181102362204722" footer="0.78740157480314965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showZeros="0" view="pageBreakPreview" zoomScale="85" zoomScaleSheetLayoutView="85" workbookViewId="0">
      <selection activeCell="A19" sqref="A19"/>
    </sheetView>
  </sheetViews>
  <sheetFormatPr defaultColWidth="10" defaultRowHeight="13.5"/>
  <cols>
    <col min="1" max="1" width="41.75" customWidth="1"/>
    <col min="2" max="2" width="37.5" customWidth="1"/>
    <col min="3" max="3" width="9.75" customWidth="1"/>
  </cols>
  <sheetData>
    <row r="1" spans="1:2" ht="39" customHeight="1">
      <c r="A1" s="284" t="s">
        <v>1241</v>
      </c>
      <c r="B1" s="284"/>
    </row>
    <row r="2" spans="1:2" ht="21.75" customHeight="1">
      <c r="A2" s="47" t="s">
        <v>1195</v>
      </c>
      <c r="B2" s="50" t="s">
        <v>0</v>
      </c>
    </row>
    <row r="3" spans="1:2" ht="34.15" customHeight="1">
      <c r="A3" s="233" t="s">
        <v>1290</v>
      </c>
      <c r="B3" s="233" t="s">
        <v>968</v>
      </c>
    </row>
    <row r="4" spans="1:2" ht="34.15" customHeight="1">
      <c r="A4" s="209" t="s">
        <v>1255</v>
      </c>
      <c r="B4" s="221">
        <f>SUM(B5:B16)</f>
        <v>3032</v>
      </c>
    </row>
    <row r="5" spans="1:2" ht="34.15" customHeight="1">
      <c r="A5" s="4" t="s">
        <v>1288</v>
      </c>
      <c r="B5" s="150">
        <v>184</v>
      </c>
    </row>
    <row r="6" spans="1:2" ht="34.15" customHeight="1">
      <c r="A6" s="4" t="s">
        <v>1289</v>
      </c>
      <c r="B6" s="150">
        <v>190</v>
      </c>
    </row>
    <row r="7" spans="1:2" ht="34.15" customHeight="1">
      <c r="A7" s="4" t="s">
        <v>1275</v>
      </c>
      <c r="B7" s="150">
        <v>97</v>
      </c>
    </row>
    <row r="8" spans="1:2" ht="34.15" customHeight="1">
      <c r="A8" s="4" t="s">
        <v>1276</v>
      </c>
      <c r="B8" s="150">
        <v>93</v>
      </c>
    </row>
    <row r="9" spans="1:2" ht="34.15" customHeight="1">
      <c r="A9" s="4" t="s">
        <v>1277</v>
      </c>
      <c r="B9" s="150">
        <v>70</v>
      </c>
    </row>
    <row r="10" spans="1:2" ht="34.15" customHeight="1">
      <c r="A10" s="4" t="s">
        <v>1278</v>
      </c>
      <c r="B10" s="150">
        <v>103</v>
      </c>
    </row>
    <row r="11" spans="1:2" ht="34.15" customHeight="1">
      <c r="A11" s="4" t="s">
        <v>1279</v>
      </c>
      <c r="B11" s="150">
        <v>565</v>
      </c>
    </row>
    <row r="12" spans="1:2" ht="34.15" customHeight="1">
      <c r="A12" s="4" t="s">
        <v>1280</v>
      </c>
      <c r="B12" s="150">
        <v>49</v>
      </c>
    </row>
    <row r="13" spans="1:2" ht="34.15" customHeight="1">
      <c r="A13" s="4" t="s">
        <v>1281</v>
      </c>
      <c r="B13" s="150">
        <v>81</v>
      </c>
    </row>
    <row r="14" spans="1:2" ht="34.15" customHeight="1">
      <c r="A14" s="4" t="s">
        <v>1282</v>
      </c>
      <c r="B14" s="150">
        <v>719</v>
      </c>
    </row>
    <row r="15" spans="1:2" ht="34.15" customHeight="1">
      <c r="A15" s="4" t="s">
        <v>1283</v>
      </c>
      <c r="B15" s="150">
        <v>779</v>
      </c>
    </row>
    <row r="16" spans="1:2" ht="34.15" customHeight="1">
      <c r="A16" s="4" t="s">
        <v>1284</v>
      </c>
      <c r="B16" s="150">
        <v>102</v>
      </c>
    </row>
    <row r="17" spans="2:2" ht="14.25" customHeight="1"/>
    <row r="18" spans="2:2" ht="14.25" customHeight="1">
      <c r="B18" s="6"/>
    </row>
  </sheetData>
  <mergeCells count="1">
    <mergeCell ref="A1:B1"/>
  </mergeCells>
  <phoneticPr fontId="6" type="noConversion"/>
  <pageMargins left="1.1023622047244095" right="1.0629921259842521" top="1.3779527559055118" bottom="1.1811023622047245" header="0.51181102362204722" footer="0.78740157480314965"/>
  <pageSetup paperSize="9" pageOrder="overThenDown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showZeros="0" view="pageBreakPreview" zoomScaleSheetLayoutView="100" workbookViewId="0">
      <selection activeCell="A19" sqref="A19"/>
    </sheetView>
  </sheetViews>
  <sheetFormatPr defaultColWidth="10" defaultRowHeight="13.5"/>
  <cols>
    <col min="1" max="1" width="43.875" customWidth="1"/>
    <col min="2" max="2" width="18.25" customWidth="1"/>
    <col min="3" max="3" width="17.25" customWidth="1"/>
    <col min="4" max="4" width="9.75" customWidth="1"/>
  </cols>
  <sheetData>
    <row r="1" spans="1:4" ht="33.75" customHeight="1">
      <c r="A1" s="284" t="s">
        <v>1242</v>
      </c>
      <c r="B1" s="284"/>
      <c r="C1" s="284"/>
      <c r="D1" s="44"/>
    </row>
    <row r="2" spans="1:4" ht="22.7" customHeight="1">
      <c r="A2" s="47" t="s">
        <v>964</v>
      </c>
      <c r="B2" s="47"/>
      <c r="C2" s="50" t="s">
        <v>0</v>
      </c>
    </row>
    <row r="3" spans="1:4" ht="34.15" customHeight="1">
      <c r="A3" s="182" t="s">
        <v>1268</v>
      </c>
      <c r="B3" s="233" t="s">
        <v>1316</v>
      </c>
      <c r="C3" s="82" t="s">
        <v>941</v>
      </c>
    </row>
    <row r="4" spans="1:4" ht="34.15" customHeight="1">
      <c r="A4" s="209" t="s">
        <v>1250</v>
      </c>
      <c r="B4" s="211">
        <f>SUM(B5:B9)</f>
        <v>1065</v>
      </c>
      <c r="C4" s="211">
        <f>SUM(C5:C9)</f>
        <v>100</v>
      </c>
    </row>
    <row r="5" spans="1:4" ht="34.15" customHeight="1">
      <c r="A5" s="5" t="s">
        <v>67</v>
      </c>
      <c r="B5" s="41"/>
      <c r="C5" s="41">
        <v>100</v>
      </c>
    </row>
    <row r="6" spans="1:4" ht="34.15" customHeight="1">
      <c r="A6" s="5" t="s">
        <v>68</v>
      </c>
      <c r="B6" s="41"/>
      <c r="C6" s="41"/>
    </row>
    <row r="7" spans="1:4" ht="34.15" customHeight="1">
      <c r="A7" s="5" t="s">
        <v>69</v>
      </c>
      <c r="B7" s="41"/>
      <c r="C7" s="41"/>
    </row>
    <row r="8" spans="1:4" ht="34.15" customHeight="1">
      <c r="A8" s="5" t="s">
        <v>70</v>
      </c>
      <c r="B8" s="41"/>
      <c r="C8" s="41"/>
    </row>
    <row r="9" spans="1:4" ht="34.15" customHeight="1">
      <c r="A9" s="5" t="s">
        <v>71</v>
      </c>
      <c r="B9" s="41">
        <v>1065</v>
      </c>
      <c r="C9" s="41"/>
    </row>
  </sheetData>
  <mergeCells count="1">
    <mergeCell ref="A1:C1"/>
  </mergeCells>
  <phoneticPr fontId="6" type="noConversion"/>
  <pageMargins left="1.1023622047244095" right="1.0629921259842521" top="1.3779527559055118" bottom="1.1811023622047245" header="0.51181102362204722" footer="0.78740157480314965"/>
  <pageSetup paperSize="9" pageOrder="overThenDown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showZeros="0" view="pageBreakPreview" zoomScaleSheetLayoutView="100" workbookViewId="0">
      <selection activeCell="A19" sqref="A19"/>
    </sheetView>
  </sheetViews>
  <sheetFormatPr defaultColWidth="10" defaultRowHeight="13.5"/>
  <cols>
    <col min="1" max="1" width="9.375" customWidth="1"/>
    <col min="2" max="2" width="39.375" customWidth="1"/>
    <col min="3" max="3" width="17" customWidth="1"/>
    <col min="4" max="4" width="13.625" customWidth="1"/>
    <col min="5" max="5" width="9.75" customWidth="1"/>
  </cols>
  <sheetData>
    <row r="1" spans="1:4" ht="31.5" customHeight="1">
      <c r="A1" s="284" t="s">
        <v>1243</v>
      </c>
      <c r="B1" s="284"/>
      <c r="C1" s="284"/>
      <c r="D1" s="284"/>
    </row>
    <row r="2" spans="1:4" ht="20.25" customHeight="1">
      <c r="A2" s="47" t="s">
        <v>1196</v>
      </c>
      <c r="B2" s="47"/>
      <c r="C2" s="47"/>
      <c r="D2" s="50" t="s">
        <v>0</v>
      </c>
    </row>
    <row r="3" spans="1:4" ht="34.15" customHeight="1">
      <c r="A3" s="54" t="s">
        <v>36</v>
      </c>
      <c r="B3" s="54" t="s">
        <v>37</v>
      </c>
      <c r="C3" s="54" t="s">
        <v>1316</v>
      </c>
      <c r="D3" s="54" t="s">
        <v>1183</v>
      </c>
    </row>
    <row r="4" spans="1:4" ht="34.15" customHeight="1">
      <c r="A4" s="70"/>
      <c r="B4" s="53" t="s">
        <v>1250</v>
      </c>
      <c r="C4" s="211">
        <v>1030</v>
      </c>
      <c r="D4" s="230">
        <v>70</v>
      </c>
    </row>
    <row r="5" spans="1:4" ht="34.15" customHeight="1">
      <c r="A5" s="70">
        <v>20804</v>
      </c>
      <c r="B5" s="78" t="s">
        <v>72</v>
      </c>
      <c r="C5" s="41"/>
      <c r="D5" s="67"/>
    </row>
    <row r="6" spans="1:4" ht="34.15" customHeight="1">
      <c r="A6" s="70">
        <v>22301</v>
      </c>
      <c r="B6" s="78" t="s">
        <v>73</v>
      </c>
      <c r="C6" s="41"/>
      <c r="D6" s="67"/>
    </row>
    <row r="7" spans="1:4" ht="34.15" customHeight="1">
      <c r="A7" s="70">
        <v>22302</v>
      </c>
      <c r="B7" s="78" t="s">
        <v>74</v>
      </c>
      <c r="C7" s="41"/>
      <c r="D7" s="67"/>
    </row>
    <row r="8" spans="1:4" ht="34.15" customHeight="1">
      <c r="A8" s="70">
        <v>22303</v>
      </c>
      <c r="B8" s="78" t="s">
        <v>75</v>
      </c>
      <c r="C8" s="41"/>
      <c r="D8" s="67"/>
    </row>
    <row r="9" spans="1:4" ht="34.15" customHeight="1">
      <c r="A9" s="70">
        <v>22399</v>
      </c>
      <c r="B9" s="78" t="s">
        <v>76</v>
      </c>
      <c r="C9" s="41">
        <v>1030</v>
      </c>
      <c r="D9" s="68">
        <v>70</v>
      </c>
    </row>
    <row r="10" spans="1:4" ht="34.15" customHeight="1">
      <c r="A10" s="70">
        <v>2239999</v>
      </c>
      <c r="B10" s="78" t="s">
        <v>77</v>
      </c>
      <c r="C10" s="41">
        <v>1030</v>
      </c>
      <c r="D10" s="68">
        <v>70</v>
      </c>
    </row>
  </sheetData>
  <mergeCells count="1">
    <mergeCell ref="A1:D1"/>
  </mergeCells>
  <phoneticPr fontId="6" type="noConversion"/>
  <pageMargins left="1.1023622047244095" right="1.0629921259842521" top="1.3779527559055118" bottom="1.1811023622047245" header="0.51181102362204722" footer="0.78740157480314965"/>
  <pageSetup paperSize="9" pageOrder="overThenDown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showZeros="0" view="pageBreakPreview" zoomScaleSheetLayoutView="100" workbookViewId="0">
      <selection activeCell="A19" sqref="A19"/>
    </sheetView>
  </sheetViews>
  <sheetFormatPr defaultColWidth="10" defaultRowHeight="13.5"/>
  <cols>
    <col min="1" max="1" width="27.375" customWidth="1"/>
    <col min="2" max="2" width="10.875" customWidth="1"/>
    <col min="3" max="3" width="29.25" customWidth="1"/>
    <col min="4" max="4" width="11.25" customWidth="1"/>
    <col min="5" max="5" width="9.75" customWidth="1"/>
  </cols>
  <sheetData>
    <row r="1" spans="1:4" ht="32.25" customHeight="1">
      <c r="A1" s="284" t="s">
        <v>1244</v>
      </c>
      <c r="B1" s="284"/>
      <c r="C1" s="284"/>
      <c r="D1" s="284"/>
    </row>
    <row r="2" spans="1:4" ht="20.25" customHeight="1">
      <c r="A2" s="47" t="s">
        <v>1231</v>
      </c>
      <c r="B2" s="47"/>
      <c r="C2" s="47"/>
      <c r="D2" s="49" t="s">
        <v>0</v>
      </c>
    </row>
    <row r="3" spans="1:4" ht="34.15" customHeight="1">
      <c r="A3" s="287" t="s">
        <v>1269</v>
      </c>
      <c r="B3" s="287"/>
      <c r="C3" s="287" t="s">
        <v>1270</v>
      </c>
      <c r="D3" s="287"/>
    </row>
    <row r="4" spans="1:4" ht="34.15" customHeight="1">
      <c r="A4" s="182" t="s">
        <v>1268</v>
      </c>
      <c r="B4" s="158" t="s">
        <v>4</v>
      </c>
      <c r="C4" s="182" t="s">
        <v>1268</v>
      </c>
      <c r="D4" s="158" t="s">
        <v>4</v>
      </c>
    </row>
    <row r="5" spans="1:4" ht="34.15" customHeight="1">
      <c r="A5" s="209" t="s">
        <v>1291</v>
      </c>
      <c r="B5" s="231">
        <f>SUM(B6:B10)</f>
        <v>100</v>
      </c>
      <c r="C5" s="212" t="s">
        <v>1292</v>
      </c>
      <c r="D5" s="231">
        <f>SUM(D6:D11)</f>
        <v>70</v>
      </c>
    </row>
    <row r="6" spans="1:4" ht="34.15" customHeight="1">
      <c r="A6" s="77" t="s">
        <v>52</v>
      </c>
      <c r="B6" s="161">
        <v>100</v>
      </c>
      <c r="C6" s="162" t="s">
        <v>53</v>
      </c>
      <c r="D6" s="161"/>
    </row>
    <row r="7" spans="1:4" ht="34.15" customHeight="1">
      <c r="A7" s="77" t="s">
        <v>54</v>
      </c>
      <c r="B7" s="161"/>
      <c r="C7" s="162" t="s">
        <v>55</v>
      </c>
      <c r="D7" s="161"/>
    </row>
    <row r="8" spans="1:4" ht="34.15" customHeight="1">
      <c r="A8" s="77" t="s">
        <v>56</v>
      </c>
      <c r="B8" s="161"/>
      <c r="C8" s="162" t="s">
        <v>57</v>
      </c>
      <c r="D8" s="161"/>
    </row>
    <row r="9" spans="1:4" ht="34.15" customHeight="1">
      <c r="A9" s="77" t="s">
        <v>58</v>
      </c>
      <c r="B9" s="161"/>
      <c r="C9" s="162" t="s">
        <v>59</v>
      </c>
      <c r="D9" s="161"/>
    </row>
    <row r="10" spans="1:4" ht="34.15" customHeight="1">
      <c r="A10" s="77" t="s">
        <v>60</v>
      </c>
      <c r="B10" s="161"/>
      <c r="C10" s="162" t="s">
        <v>61</v>
      </c>
      <c r="D10" s="161"/>
    </row>
    <row r="11" spans="1:4" ht="34.15" customHeight="1">
      <c r="A11" s="77"/>
      <c r="B11" s="161"/>
      <c r="C11" s="162" t="s">
        <v>62</v>
      </c>
      <c r="D11" s="161">
        <v>70</v>
      </c>
    </row>
    <row r="12" spans="1:4" ht="34.15" customHeight="1">
      <c r="A12" s="77" t="s">
        <v>9</v>
      </c>
      <c r="B12" s="79"/>
      <c r="C12" s="77" t="s">
        <v>10</v>
      </c>
      <c r="D12" s="161"/>
    </row>
    <row r="13" spans="1:4" ht="34.15" customHeight="1">
      <c r="A13" s="77" t="s">
        <v>63</v>
      </c>
      <c r="B13" s="79"/>
      <c r="C13" s="77" t="s">
        <v>64</v>
      </c>
      <c r="D13" s="161"/>
    </row>
    <row r="14" spans="1:4" ht="34.15" customHeight="1">
      <c r="A14" s="77"/>
      <c r="B14" s="79"/>
      <c r="C14" s="77" t="s">
        <v>65</v>
      </c>
      <c r="D14" s="3"/>
    </row>
    <row r="15" spans="1:4" ht="34.15" customHeight="1">
      <c r="A15" s="77"/>
      <c r="B15" s="79"/>
      <c r="C15" s="77" t="s">
        <v>66</v>
      </c>
      <c r="D15" s="161">
        <v>30</v>
      </c>
    </row>
    <row r="16" spans="1:4" ht="34.15" customHeight="1">
      <c r="A16" s="77" t="s">
        <v>28</v>
      </c>
      <c r="B16" s="79"/>
      <c r="C16" s="77" t="s">
        <v>29</v>
      </c>
      <c r="D16" s="3"/>
    </row>
    <row r="17" spans="1:4" ht="34.15" customHeight="1">
      <c r="A17" s="77" t="s">
        <v>30</v>
      </c>
      <c r="B17" s="79"/>
      <c r="C17" s="77" t="s">
        <v>31</v>
      </c>
      <c r="D17" s="3"/>
    </row>
  </sheetData>
  <mergeCells count="3">
    <mergeCell ref="A1:D1"/>
    <mergeCell ref="A3:B3"/>
    <mergeCell ref="C3:D3"/>
  </mergeCells>
  <phoneticPr fontId="6" type="noConversion"/>
  <pageMargins left="1.1023622047244095" right="1.0629921259842521" top="1.3779527559055118" bottom="1.1811023622047245" header="0.51181102362204722" footer="0.78740157480314965"/>
  <pageSetup paperSize="9" pageOrder="overThenDown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view="pageBreakPreview" zoomScaleSheetLayoutView="100" workbookViewId="0">
      <selection activeCell="A19" sqref="A19"/>
    </sheetView>
  </sheetViews>
  <sheetFormatPr defaultRowHeight="14.25"/>
  <cols>
    <col min="1" max="1" width="25.25" style="243" customWidth="1"/>
    <col min="2" max="2" width="9.625" style="252" customWidth="1"/>
    <col min="3" max="3" width="8.875" style="252" customWidth="1"/>
    <col min="4" max="4" width="8.125" style="252" customWidth="1"/>
    <col min="5" max="5" width="9.25" style="252" customWidth="1"/>
    <col min="6" max="6" width="9.125" style="252" bestFit="1" customWidth="1"/>
    <col min="7" max="7" width="8.875" style="252" customWidth="1"/>
    <col min="8" max="16384" width="9" style="243"/>
  </cols>
  <sheetData>
    <row r="1" spans="1:11" s="237" customFormat="1" ht="33.75" customHeight="1">
      <c r="A1" s="234" t="s">
        <v>1306</v>
      </c>
      <c r="B1" s="235"/>
      <c r="C1" s="235"/>
      <c r="D1" s="235"/>
      <c r="E1" s="236"/>
      <c r="F1" s="236"/>
      <c r="G1" s="236"/>
    </row>
    <row r="2" spans="1:11" s="238" customFormat="1" ht="16.5" customHeight="1">
      <c r="A2" s="238" t="s">
        <v>1312</v>
      </c>
      <c r="B2" s="239"/>
      <c r="C2" s="239"/>
      <c r="D2" s="239"/>
      <c r="E2" s="239"/>
      <c r="F2" s="290" t="s">
        <v>1294</v>
      </c>
      <c r="G2" s="290"/>
    </row>
    <row r="3" spans="1:11" ht="41.25" customHeight="1">
      <c r="A3" s="240" t="s">
        <v>3</v>
      </c>
      <c r="B3" s="241" t="s">
        <v>1295</v>
      </c>
      <c r="C3" s="241" t="s">
        <v>1296</v>
      </c>
      <c r="D3" s="242" t="s">
        <v>1297</v>
      </c>
      <c r="E3" s="241" t="s">
        <v>1298</v>
      </c>
      <c r="F3" s="241" t="s">
        <v>1299</v>
      </c>
      <c r="G3" s="241" t="s">
        <v>1300</v>
      </c>
    </row>
    <row r="4" spans="1:11" ht="30" customHeight="1">
      <c r="A4" s="253" t="s">
        <v>1301</v>
      </c>
      <c r="B4" s="247">
        <f>SUM(B5:B9)</f>
        <v>796178</v>
      </c>
      <c r="C4" s="247">
        <f>SUM(C5:C9)</f>
        <v>778594</v>
      </c>
      <c r="D4" s="254">
        <f t="shared" ref="D4:D15" si="0">(C4/B4)*100</f>
        <v>97.791448645905803</v>
      </c>
      <c r="E4" s="247">
        <f>SUM(E5:E9)</f>
        <v>710525</v>
      </c>
      <c r="F4" s="247">
        <f t="shared" ref="F4:F15" si="1">C4-E4</f>
        <v>68069</v>
      </c>
      <c r="G4" s="254">
        <f t="shared" ref="G4:G15" si="2">(F4/E4)*100</f>
        <v>9.580099222405968</v>
      </c>
    </row>
    <row r="5" spans="1:11" ht="30" customHeight="1">
      <c r="A5" s="255" t="s">
        <v>1302</v>
      </c>
      <c r="B5" s="247">
        <v>91089</v>
      </c>
      <c r="C5" s="247">
        <v>88940</v>
      </c>
      <c r="D5" s="254">
        <f t="shared" si="0"/>
        <v>97.640768918310656</v>
      </c>
      <c r="E5" s="247">
        <v>79899</v>
      </c>
      <c r="F5" s="247">
        <f t="shared" si="1"/>
        <v>9041</v>
      </c>
      <c r="G5" s="254">
        <f t="shared" si="2"/>
        <v>11.315535864028336</v>
      </c>
    </row>
    <row r="6" spans="1:11" ht="30" customHeight="1">
      <c r="A6" s="256" t="s">
        <v>1303</v>
      </c>
      <c r="B6" s="247">
        <v>312008</v>
      </c>
      <c r="C6" s="247">
        <v>334459</v>
      </c>
      <c r="D6" s="254">
        <f t="shared" si="0"/>
        <v>107.1956488295172</v>
      </c>
      <c r="E6" s="247">
        <v>296716</v>
      </c>
      <c r="F6" s="247">
        <f t="shared" si="1"/>
        <v>37743</v>
      </c>
      <c r="G6" s="254">
        <f t="shared" si="2"/>
        <v>12.720244273985898</v>
      </c>
    </row>
    <row r="7" spans="1:11" ht="30" customHeight="1">
      <c r="A7" s="256" t="s">
        <v>1118</v>
      </c>
      <c r="B7" s="247">
        <v>346624</v>
      </c>
      <c r="C7" s="250">
        <v>316268</v>
      </c>
      <c r="D7" s="254">
        <f t="shared" si="0"/>
        <v>91.242383677991128</v>
      </c>
      <c r="E7" s="247">
        <v>303347</v>
      </c>
      <c r="F7" s="247">
        <f t="shared" si="1"/>
        <v>12921</v>
      </c>
      <c r="G7" s="254">
        <f t="shared" si="2"/>
        <v>4.2594784191041946</v>
      </c>
    </row>
    <row r="8" spans="1:11" ht="30" customHeight="1">
      <c r="A8" s="256" t="s">
        <v>1119</v>
      </c>
      <c r="B8" s="247">
        <v>30022</v>
      </c>
      <c r="C8" s="250">
        <v>20993</v>
      </c>
      <c r="D8" s="254">
        <f t="shared" si="0"/>
        <v>69.925388048764233</v>
      </c>
      <c r="E8" s="247">
        <v>13455</v>
      </c>
      <c r="F8" s="247">
        <f t="shared" si="1"/>
        <v>7538</v>
      </c>
      <c r="G8" s="254">
        <f t="shared" si="2"/>
        <v>56.023782980304716</v>
      </c>
      <c r="K8" s="257"/>
    </row>
    <row r="9" spans="1:11" ht="30" customHeight="1">
      <c r="A9" s="256" t="s">
        <v>1304</v>
      </c>
      <c r="B9" s="247">
        <v>16435</v>
      </c>
      <c r="C9" s="250">
        <v>17934</v>
      </c>
      <c r="D9" s="254">
        <f t="shared" si="0"/>
        <v>109.12077882567689</v>
      </c>
      <c r="E9" s="247">
        <v>17108</v>
      </c>
      <c r="F9" s="247">
        <f t="shared" si="1"/>
        <v>826</v>
      </c>
      <c r="G9" s="254">
        <f t="shared" si="2"/>
        <v>4.828150572831424</v>
      </c>
    </row>
    <row r="10" spans="1:11" ht="30" customHeight="1">
      <c r="A10" s="251" t="s">
        <v>1305</v>
      </c>
      <c r="B10" s="247">
        <f>SUM(B11:B15)</f>
        <v>681210</v>
      </c>
      <c r="C10" s="250">
        <f>SUM(C11:C15)</f>
        <v>608196</v>
      </c>
      <c r="D10" s="254">
        <f t="shared" si="0"/>
        <v>89.281719293609896</v>
      </c>
      <c r="E10" s="247">
        <f>SUM(E11:E15)</f>
        <v>533503</v>
      </c>
      <c r="F10" s="247">
        <f t="shared" si="1"/>
        <v>74693</v>
      </c>
      <c r="G10" s="254">
        <f t="shared" si="2"/>
        <v>14.000483596155973</v>
      </c>
    </row>
    <row r="11" spans="1:11" ht="30" customHeight="1">
      <c r="A11" s="255" t="s">
        <v>1302</v>
      </c>
      <c r="B11" s="247">
        <v>90182</v>
      </c>
      <c r="C11" s="250">
        <v>99683</v>
      </c>
      <c r="D11" s="254">
        <f t="shared" si="0"/>
        <v>110.53536182386729</v>
      </c>
      <c r="E11" s="247">
        <v>85928</v>
      </c>
      <c r="F11" s="247">
        <f t="shared" si="1"/>
        <v>13755</v>
      </c>
      <c r="G11" s="254">
        <f t="shared" si="2"/>
        <v>16.007587747881949</v>
      </c>
    </row>
    <row r="12" spans="1:11" ht="30" customHeight="1">
      <c r="A12" s="256" t="s">
        <v>1303</v>
      </c>
      <c r="B12" s="247">
        <v>256777</v>
      </c>
      <c r="C12" s="250">
        <v>237935</v>
      </c>
      <c r="D12" s="254">
        <f t="shared" si="0"/>
        <v>92.662115376377159</v>
      </c>
      <c r="E12" s="247">
        <v>201723</v>
      </c>
      <c r="F12" s="247">
        <f t="shared" si="1"/>
        <v>36212</v>
      </c>
      <c r="G12" s="254">
        <f t="shared" si="2"/>
        <v>17.951349127268582</v>
      </c>
    </row>
    <row r="13" spans="1:11" ht="30" customHeight="1">
      <c r="A13" s="256" t="s">
        <v>1118</v>
      </c>
      <c r="B13" s="247">
        <v>295249</v>
      </c>
      <c r="C13" s="250">
        <v>218732</v>
      </c>
      <c r="D13" s="254">
        <f t="shared" si="0"/>
        <v>74.08390883627041</v>
      </c>
      <c r="E13" s="247">
        <v>210869</v>
      </c>
      <c r="F13" s="247">
        <f t="shared" si="1"/>
        <v>7863</v>
      </c>
      <c r="G13" s="254">
        <f t="shared" si="2"/>
        <v>3.7288553556947677</v>
      </c>
    </row>
    <row r="14" spans="1:11" ht="30" customHeight="1">
      <c r="A14" s="256" t="s">
        <v>1119</v>
      </c>
      <c r="B14" s="247">
        <v>30043</v>
      </c>
      <c r="C14" s="250">
        <v>20236</v>
      </c>
      <c r="D14" s="254">
        <f t="shared" si="0"/>
        <v>67.356788603002357</v>
      </c>
      <c r="E14" s="247">
        <v>25663</v>
      </c>
      <c r="F14" s="247">
        <f t="shared" si="1"/>
        <v>-5427</v>
      </c>
      <c r="G14" s="254">
        <f t="shared" si="2"/>
        <v>-21.147176869422903</v>
      </c>
    </row>
    <row r="15" spans="1:11" ht="30" customHeight="1">
      <c r="A15" s="256" t="s">
        <v>1304</v>
      </c>
      <c r="B15" s="247">
        <v>8959</v>
      </c>
      <c r="C15" s="250">
        <v>31610</v>
      </c>
      <c r="D15" s="254">
        <f t="shared" si="0"/>
        <v>352.82955687018642</v>
      </c>
      <c r="E15" s="258">
        <v>9320</v>
      </c>
      <c r="F15" s="247">
        <f t="shared" si="1"/>
        <v>22290</v>
      </c>
      <c r="G15" s="254">
        <f t="shared" si="2"/>
        <v>239.16309012875536</v>
      </c>
    </row>
  </sheetData>
  <mergeCells count="1">
    <mergeCell ref="F2:G2"/>
  </mergeCells>
  <phoneticPr fontId="6" type="noConversion"/>
  <pageMargins left="1.1023622047244095" right="1.0629921259842521" top="1.3779527559055118" bottom="1.1811023622047245" header="0.51181102362204722" footer="0.78740157480314965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Zeros="0" view="pageBreakPreview" zoomScale="85" zoomScaleSheetLayoutView="85" workbookViewId="0">
      <selection activeCell="A19" sqref="A19"/>
    </sheetView>
  </sheetViews>
  <sheetFormatPr defaultRowHeight="13.5"/>
  <cols>
    <col min="1" max="1" width="22" customWidth="1"/>
    <col min="2" max="2" width="10.5" customWidth="1"/>
    <col min="3" max="3" width="11.5" customWidth="1"/>
    <col min="4" max="4" width="12.25" customWidth="1"/>
    <col min="5" max="6" width="11.5" customWidth="1"/>
  </cols>
  <sheetData>
    <row r="1" spans="1:6" ht="28.5" customHeight="1">
      <c r="A1" s="115" t="s">
        <v>1245</v>
      </c>
      <c r="B1" s="116"/>
      <c r="C1" s="117"/>
      <c r="D1" s="118"/>
      <c r="E1" s="118"/>
      <c r="F1" s="118"/>
    </row>
    <row r="2" spans="1:6" ht="18" customHeight="1">
      <c r="A2" s="114" t="s">
        <v>1313</v>
      </c>
      <c r="B2" s="119"/>
      <c r="C2" s="120"/>
      <c r="D2" s="119"/>
      <c r="E2" s="119"/>
      <c r="F2" s="120" t="s">
        <v>0</v>
      </c>
    </row>
    <row r="3" spans="1:6" ht="55.5" customHeight="1">
      <c r="A3" s="121" t="s">
        <v>1142</v>
      </c>
      <c r="B3" s="122" t="s">
        <v>1143</v>
      </c>
      <c r="C3" s="123" t="s">
        <v>1116</v>
      </c>
      <c r="D3" s="122" t="s">
        <v>1117</v>
      </c>
      <c r="E3" s="122" t="s">
        <v>1118</v>
      </c>
      <c r="F3" s="122" t="s">
        <v>1189</v>
      </c>
    </row>
    <row r="4" spans="1:6" ht="26.25" customHeight="1">
      <c r="A4" s="124" t="s">
        <v>1120</v>
      </c>
      <c r="B4" s="125">
        <v>859495</v>
      </c>
      <c r="C4" s="125">
        <v>109552</v>
      </c>
      <c r="D4" s="125">
        <v>374955</v>
      </c>
      <c r="E4" s="125">
        <v>339350</v>
      </c>
      <c r="F4" s="125">
        <v>35638</v>
      </c>
    </row>
    <row r="5" spans="1:6" ht="26.25" customHeight="1">
      <c r="A5" s="124" t="s">
        <v>1121</v>
      </c>
      <c r="B5" s="125">
        <v>560449</v>
      </c>
      <c r="C5" s="125">
        <v>47023</v>
      </c>
      <c r="D5" s="125">
        <v>367730</v>
      </c>
      <c r="E5" s="126">
        <v>124642</v>
      </c>
      <c r="F5" s="125">
        <v>21054</v>
      </c>
    </row>
    <row r="6" spans="1:6" ht="26.25" customHeight="1">
      <c r="A6" s="124" t="s">
        <v>1122</v>
      </c>
      <c r="B6" s="125">
        <v>275195</v>
      </c>
      <c r="C6" s="127">
        <v>62379</v>
      </c>
      <c r="D6" s="125">
        <v>533</v>
      </c>
      <c r="E6" s="126">
        <v>212283</v>
      </c>
      <c r="F6" s="125"/>
    </row>
    <row r="7" spans="1:6" ht="26.25" customHeight="1">
      <c r="A7" s="124" t="s">
        <v>1124</v>
      </c>
      <c r="B7" s="125">
        <v>8969</v>
      </c>
      <c r="C7" s="127">
        <v>50</v>
      </c>
      <c r="D7" s="125">
        <v>6492</v>
      </c>
      <c r="E7" s="126">
        <v>2425</v>
      </c>
      <c r="F7" s="125">
        <v>2</v>
      </c>
    </row>
    <row r="8" spans="1:6" ht="26.25" customHeight="1">
      <c r="A8" s="124" t="s">
        <v>1126</v>
      </c>
      <c r="B8" s="125">
        <v>300</v>
      </c>
      <c r="C8" s="128">
        <v>100</v>
      </c>
      <c r="D8" s="125">
        <v>200</v>
      </c>
      <c r="E8" s="126"/>
      <c r="F8" s="125"/>
    </row>
    <row r="9" spans="1:6" ht="26.25" customHeight="1">
      <c r="A9" s="124" t="s">
        <v>939</v>
      </c>
      <c r="B9" s="125">
        <v>0</v>
      </c>
      <c r="C9" s="128"/>
      <c r="D9" s="125"/>
      <c r="E9" s="126"/>
      <c r="F9" s="125"/>
    </row>
    <row r="10" spans="1:6" ht="26.25" customHeight="1">
      <c r="A10" s="124" t="s">
        <v>1127</v>
      </c>
      <c r="B10" s="125">
        <v>14582</v>
      </c>
      <c r="C10" s="128"/>
      <c r="D10" s="125"/>
      <c r="E10" s="126"/>
      <c r="F10" s="127">
        <v>14582</v>
      </c>
    </row>
    <row r="11" spans="1:6" ht="26.25" customHeight="1">
      <c r="A11" s="124" t="s">
        <v>1128</v>
      </c>
      <c r="B11" s="125"/>
      <c r="C11" s="128"/>
      <c r="D11" s="125"/>
      <c r="E11" s="126"/>
      <c r="F11" s="127"/>
    </row>
    <row r="12" spans="1:6" ht="26.25" customHeight="1">
      <c r="A12" s="124" t="s">
        <v>1129</v>
      </c>
      <c r="B12" s="125">
        <v>776026</v>
      </c>
      <c r="C12" s="125">
        <v>111196</v>
      </c>
      <c r="D12" s="125">
        <v>310585</v>
      </c>
      <c r="E12" s="125">
        <v>318607</v>
      </c>
      <c r="F12" s="125">
        <v>35638</v>
      </c>
    </row>
    <row r="13" spans="1:6" ht="26.25" customHeight="1">
      <c r="A13" s="128" t="s">
        <v>1130</v>
      </c>
      <c r="B13" s="125">
        <v>737658</v>
      </c>
      <c r="C13" s="125">
        <v>105539</v>
      </c>
      <c r="D13" s="127">
        <v>308608</v>
      </c>
      <c r="E13" s="125">
        <v>289415</v>
      </c>
      <c r="F13" s="127">
        <v>34096</v>
      </c>
    </row>
    <row r="14" spans="1:6" ht="26.25" customHeight="1">
      <c r="A14" s="128" t="s">
        <v>1131</v>
      </c>
      <c r="B14" s="125">
        <v>940</v>
      </c>
      <c r="C14" s="128"/>
      <c r="D14" s="125"/>
      <c r="E14" s="125"/>
      <c r="F14" s="127">
        <v>940</v>
      </c>
    </row>
    <row r="15" spans="1:6" ht="26.25" customHeight="1">
      <c r="A15" s="128" t="s">
        <v>1132</v>
      </c>
      <c r="B15" s="125">
        <v>55</v>
      </c>
      <c r="C15" s="128"/>
      <c r="D15" s="125"/>
      <c r="E15" s="125"/>
      <c r="F15" s="127">
        <v>55</v>
      </c>
    </row>
    <row r="16" spans="1:6" ht="26.25" customHeight="1">
      <c r="A16" s="129" t="s">
        <v>1133</v>
      </c>
      <c r="B16" s="125">
        <v>547</v>
      </c>
      <c r="C16" s="128"/>
      <c r="D16" s="125"/>
      <c r="E16" s="125"/>
      <c r="F16" s="127">
        <v>547</v>
      </c>
    </row>
    <row r="17" spans="1:6" ht="26.25" customHeight="1">
      <c r="A17" s="128" t="s">
        <v>1134</v>
      </c>
      <c r="B17" s="125">
        <v>21320</v>
      </c>
      <c r="C17" s="128"/>
      <c r="D17" s="125"/>
      <c r="E17" s="125">
        <v>21320</v>
      </c>
      <c r="F17" s="127"/>
    </row>
    <row r="18" spans="1:6" ht="26.25" customHeight="1">
      <c r="A18" s="128" t="s">
        <v>1135</v>
      </c>
      <c r="B18" s="125">
        <v>0</v>
      </c>
      <c r="C18" s="128"/>
      <c r="D18" s="125"/>
      <c r="E18" s="125"/>
      <c r="F18" s="127"/>
    </row>
    <row r="19" spans="1:6" ht="26.25" customHeight="1">
      <c r="A19" s="128" t="s">
        <v>1136</v>
      </c>
      <c r="B19" s="125">
        <v>0</v>
      </c>
      <c r="C19" s="128"/>
      <c r="D19" s="125"/>
      <c r="E19" s="125"/>
      <c r="F19" s="127"/>
    </row>
    <row r="20" spans="1:6" ht="26.25" customHeight="1">
      <c r="A20" s="128" t="s">
        <v>1137</v>
      </c>
      <c r="B20" s="125">
        <v>301</v>
      </c>
      <c r="C20" s="128">
        <v>101</v>
      </c>
      <c r="D20" s="125">
        <v>200</v>
      </c>
      <c r="E20" s="125"/>
      <c r="F20" s="127"/>
    </row>
    <row r="21" spans="1:6" ht="26.25" customHeight="1">
      <c r="A21" s="128" t="s">
        <v>128</v>
      </c>
      <c r="B21" s="125">
        <v>15205</v>
      </c>
      <c r="C21" s="128">
        <v>5556</v>
      </c>
      <c r="D21" s="125">
        <v>1777</v>
      </c>
      <c r="E21" s="125">
        <v>7872</v>
      </c>
      <c r="F21" s="127"/>
    </row>
    <row r="22" spans="1:6" ht="26.25" customHeight="1">
      <c r="A22" s="124" t="s">
        <v>1138</v>
      </c>
      <c r="B22" s="125">
        <v>83469</v>
      </c>
      <c r="C22" s="126">
        <v>-1644</v>
      </c>
      <c r="D22" s="126">
        <v>64370</v>
      </c>
      <c r="E22" s="126">
        <v>20743</v>
      </c>
      <c r="F22" s="126">
        <v>0</v>
      </c>
    </row>
    <row r="23" spans="1:6" ht="26.25" customHeight="1">
      <c r="A23" s="124" t="s">
        <v>1139</v>
      </c>
      <c r="B23" s="125">
        <v>719068</v>
      </c>
      <c r="C23" s="126">
        <v>14585</v>
      </c>
      <c r="D23" s="130">
        <v>502523</v>
      </c>
      <c r="E23" s="130">
        <v>201960</v>
      </c>
      <c r="F23" s="130">
        <v>0</v>
      </c>
    </row>
    <row r="24" spans="1:6" ht="26.25" customHeight="1">
      <c r="A24" s="124" t="s">
        <v>1140</v>
      </c>
      <c r="B24" s="125">
        <v>802537</v>
      </c>
      <c r="C24" s="126">
        <v>12941</v>
      </c>
      <c r="D24" s="126">
        <v>566893</v>
      </c>
      <c r="E24" s="126">
        <v>222703</v>
      </c>
      <c r="F24" s="126">
        <v>0</v>
      </c>
    </row>
  </sheetData>
  <phoneticPr fontId="6" type="noConversion"/>
  <pageMargins left="1.1023622047244095" right="1.0629921259842521" top="1.3779527559055118" bottom="1.1811023622047245" header="0.51181102362204722" footer="0.78740157480314965"/>
  <pageSetup paperSize="9" pageOrder="overThenDown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showZeros="0" view="pageBreakPreview" zoomScaleSheetLayoutView="100" workbookViewId="0">
      <selection activeCell="A19" sqref="A19"/>
    </sheetView>
  </sheetViews>
  <sheetFormatPr defaultColWidth="10" defaultRowHeight="24" customHeight="1"/>
  <cols>
    <col min="1" max="1" width="23.25" style="7" customWidth="1"/>
    <col min="2" max="2" width="15.875" style="7" customWidth="1"/>
    <col min="3" max="3" width="24.625" style="7" customWidth="1"/>
    <col min="4" max="4" width="15.625" style="7" customWidth="1"/>
    <col min="5" max="5" width="9.75" style="7" customWidth="1"/>
    <col min="6" max="16384" width="10" style="7"/>
  </cols>
  <sheetData>
    <row r="1" spans="1:4" ht="33.75" customHeight="1">
      <c r="A1" s="283" t="s">
        <v>1193</v>
      </c>
      <c r="B1" s="283"/>
      <c r="C1" s="283"/>
      <c r="D1" s="283"/>
    </row>
    <row r="2" spans="1:4" s="8" customFormat="1" ht="16.5" customHeight="1">
      <c r="A2" s="8" t="s">
        <v>952</v>
      </c>
      <c r="B2" s="38"/>
      <c r="D2" s="39" t="s">
        <v>78</v>
      </c>
    </row>
    <row r="3" spans="1:4" ht="24" customHeight="1">
      <c r="A3" s="285" t="s">
        <v>1252</v>
      </c>
      <c r="B3" s="286"/>
      <c r="C3" s="285" t="s">
        <v>1253</v>
      </c>
      <c r="D3" s="286"/>
    </row>
    <row r="4" spans="1:4" s="11" customFormat="1" ht="24" customHeight="1">
      <c r="A4" s="64" t="s">
        <v>1249</v>
      </c>
      <c r="B4" s="64" t="s">
        <v>938</v>
      </c>
      <c r="C4" s="64" t="s">
        <v>1249</v>
      </c>
      <c r="D4" s="52" t="s">
        <v>938</v>
      </c>
    </row>
    <row r="5" spans="1:4" ht="24" customHeight="1">
      <c r="A5" s="171" t="s">
        <v>32</v>
      </c>
      <c r="B5" s="197">
        <f>SUM(B6:B8)</f>
        <v>4867646</v>
      </c>
      <c r="C5" s="171" t="s">
        <v>33</v>
      </c>
      <c r="D5" s="198">
        <f>SUM(D6:D8)</f>
        <v>4867646</v>
      </c>
    </row>
    <row r="6" spans="1:4" ht="24" customHeight="1">
      <c r="A6" s="169" t="s">
        <v>1203</v>
      </c>
      <c r="B6" s="173">
        <f>市收!C4</f>
        <v>1205000</v>
      </c>
      <c r="C6" s="169" t="s">
        <v>1204</v>
      </c>
      <c r="D6" s="170">
        <f>市支!D4</f>
        <v>4840500</v>
      </c>
    </row>
    <row r="7" spans="1:4" ht="24" customHeight="1">
      <c r="A7" s="169" t="s">
        <v>7</v>
      </c>
      <c r="B7" s="174"/>
      <c r="C7" s="172" t="s">
        <v>8</v>
      </c>
      <c r="D7" s="170">
        <v>19375</v>
      </c>
    </row>
    <row r="8" spans="1:4" ht="24" customHeight="1">
      <c r="A8" s="169" t="s">
        <v>9</v>
      </c>
      <c r="B8" s="170">
        <f>SUM(B9,B13,B17,B18)</f>
        <v>3662646</v>
      </c>
      <c r="C8" s="169" t="s">
        <v>10</v>
      </c>
      <c r="D8" s="170">
        <f>SUM(D9+D12)</f>
        <v>7771</v>
      </c>
    </row>
    <row r="9" spans="1:4" ht="24" customHeight="1">
      <c r="A9" s="169" t="s">
        <v>11</v>
      </c>
      <c r="B9" s="170">
        <f>SUM(B10:B12)</f>
        <v>2527935</v>
      </c>
      <c r="C9" s="169" t="s">
        <v>12</v>
      </c>
      <c r="D9" s="170">
        <f>SUM(D10:D11)</f>
        <v>7771</v>
      </c>
    </row>
    <row r="10" spans="1:4" ht="24" customHeight="1">
      <c r="A10" s="169" t="s">
        <v>1207</v>
      </c>
      <c r="B10" s="170">
        <v>170002</v>
      </c>
      <c r="C10" s="169" t="s">
        <v>14</v>
      </c>
      <c r="D10" s="170"/>
    </row>
    <row r="11" spans="1:4" ht="24" customHeight="1">
      <c r="A11" s="169" t="s">
        <v>13</v>
      </c>
      <c r="B11" s="170">
        <v>2357860</v>
      </c>
      <c r="C11" s="169" t="s">
        <v>15</v>
      </c>
      <c r="D11" s="170">
        <v>7771</v>
      </c>
    </row>
    <row r="12" spans="1:4" ht="24" customHeight="1">
      <c r="A12" s="169" t="s">
        <v>1205</v>
      </c>
      <c r="B12" s="170">
        <v>73</v>
      </c>
      <c r="C12" s="169" t="s">
        <v>1208</v>
      </c>
      <c r="D12" s="170"/>
    </row>
    <row r="13" spans="1:4" ht="24" customHeight="1">
      <c r="A13" s="169" t="s">
        <v>18</v>
      </c>
      <c r="B13" s="170">
        <f>SUM(B14:B16)</f>
        <v>1027374</v>
      </c>
      <c r="C13" s="169" t="s">
        <v>19</v>
      </c>
      <c r="D13" s="170"/>
    </row>
    <row r="14" spans="1:4" ht="24" customHeight="1">
      <c r="A14" s="172" t="s">
        <v>20</v>
      </c>
      <c r="B14" s="170">
        <v>780672</v>
      </c>
      <c r="C14" s="169" t="s">
        <v>21</v>
      </c>
      <c r="D14" s="170"/>
    </row>
    <row r="15" spans="1:4" ht="24" customHeight="1">
      <c r="A15" s="172" t="s">
        <v>22</v>
      </c>
      <c r="B15" s="170">
        <v>219702</v>
      </c>
      <c r="C15" s="169" t="s">
        <v>23</v>
      </c>
      <c r="D15" s="170"/>
    </row>
    <row r="16" spans="1:4" ht="24" customHeight="1">
      <c r="A16" s="169" t="s">
        <v>24</v>
      </c>
      <c r="B16" s="170">
        <v>27000</v>
      </c>
      <c r="C16" s="169" t="s">
        <v>1206</v>
      </c>
      <c r="D16" s="170"/>
    </row>
    <row r="17" spans="1:4" ht="24" customHeight="1">
      <c r="A17" s="169" t="s">
        <v>27</v>
      </c>
      <c r="B17" s="170">
        <v>107337</v>
      </c>
      <c r="C17" s="169"/>
      <c r="D17" s="170"/>
    </row>
    <row r="18" spans="1:4" ht="24" customHeight="1">
      <c r="A18" s="169" t="s">
        <v>28</v>
      </c>
      <c r="B18" s="170"/>
      <c r="C18" s="169" t="s">
        <v>29</v>
      </c>
      <c r="D18" s="170"/>
    </row>
  </sheetData>
  <mergeCells count="3">
    <mergeCell ref="A1:D1"/>
    <mergeCell ref="A3:B3"/>
    <mergeCell ref="C3:D3"/>
  </mergeCells>
  <phoneticPr fontId="3" type="noConversion"/>
  <pageMargins left="1.1023622047244095" right="1.0629921259842521" top="1.3779527559055118" bottom="1.1811023622047245" header="0.51181102362204722" footer="0.78740157480314965"/>
  <pageSetup paperSize="9" pageOrder="overThenDown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showZeros="0" view="pageBreakPreview" zoomScaleSheetLayoutView="100" workbookViewId="0">
      <selection activeCell="A19" sqref="A19"/>
    </sheetView>
  </sheetViews>
  <sheetFormatPr defaultColWidth="10" defaultRowHeight="13.5"/>
  <cols>
    <col min="1" max="1" width="48.25" customWidth="1"/>
    <col min="2" max="2" width="16.75" customWidth="1"/>
    <col min="3" max="3" width="14.375" customWidth="1"/>
    <col min="4" max="7" width="9.75" customWidth="1"/>
  </cols>
  <sheetData>
    <row r="1" spans="1:3" ht="30.75" customHeight="1">
      <c r="A1" s="284" t="s">
        <v>1224</v>
      </c>
      <c r="B1" s="284"/>
      <c r="C1" s="284"/>
    </row>
    <row r="2" spans="1:3" ht="22.7" customHeight="1">
      <c r="A2" s="47" t="s">
        <v>953</v>
      </c>
      <c r="B2" s="2"/>
      <c r="C2" s="50" t="s">
        <v>0</v>
      </c>
    </row>
    <row r="3" spans="1:3" ht="34.15" customHeight="1">
      <c r="A3" s="54" t="s">
        <v>1254</v>
      </c>
      <c r="B3" s="143" t="s">
        <v>1316</v>
      </c>
      <c r="C3" s="54" t="s">
        <v>941</v>
      </c>
    </row>
    <row r="4" spans="1:3" ht="28.5" customHeight="1">
      <c r="A4" s="186" t="s">
        <v>1255</v>
      </c>
      <c r="B4" s="199">
        <f>SUM(B5,B15)</f>
        <v>402212</v>
      </c>
      <c r="C4" s="199">
        <f>SUM(C5,C15)</f>
        <v>2027117</v>
      </c>
    </row>
    <row r="5" spans="1:3" ht="28.5" customHeight="1">
      <c r="A5" s="62" t="s">
        <v>802</v>
      </c>
      <c r="B5" s="61">
        <f>SUM(B6,B12,B13,B14)</f>
        <v>400447</v>
      </c>
      <c r="C5" s="61">
        <f>SUM(C6,C12,C13,C14)</f>
        <v>2014117</v>
      </c>
    </row>
    <row r="6" spans="1:3" ht="28.5" customHeight="1">
      <c r="A6" s="62" t="s">
        <v>803</v>
      </c>
      <c r="B6" s="60">
        <f>SUM(B7:B11)</f>
        <v>377999</v>
      </c>
      <c r="C6" s="60">
        <f>SUM(C7:C11)</f>
        <v>1963088</v>
      </c>
    </row>
    <row r="7" spans="1:3" ht="28.5" customHeight="1">
      <c r="A7" s="62" t="s">
        <v>804</v>
      </c>
      <c r="B7" s="60">
        <v>373699</v>
      </c>
      <c r="C7" s="176">
        <v>1892288</v>
      </c>
    </row>
    <row r="8" spans="1:3" ht="28.5" customHeight="1">
      <c r="A8" s="62" t="s">
        <v>805</v>
      </c>
      <c r="B8" s="59">
        <v>10030</v>
      </c>
      <c r="C8" s="66"/>
    </row>
    <row r="9" spans="1:3" ht="28.5" customHeight="1">
      <c r="A9" s="62" t="s">
        <v>806</v>
      </c>
      <c r="B9" s="60">
        <v>163</v>
      </c>
      <c r="C9" s="66"/>
    </row>
    <row r="10" spans="1:3" ht="28.5" customHeight="1">
      <c r="A10" s="62" t="s">
        <v>807</v>
      </c>
      <c r="B10" s="61">
        <v>-13337</v>
      </c>
      <c r="C10" s="66"/>
    </row>
    <row r="11" spans="1:3" ht="28.5" customHeight="1">
      <c r="A11" s="62" t="s">
        <v>808</v>
      </c>
      <c r="B11" s="60">
        <v>7444</v>
      </c>
      <c r="C11" s="176">
        <v>70800</v>
      </c>
    </row>
    <row r="12" spans="1:3" ht="28.5" customHeight="1">
      <c r="A12" s="62" t="s">
        <v>809</v>
      </c>
      <c r="B12" s="60">
        <v>10314</v>
      </c>
      <c r="C12" s="176">
        <v>33979</v>
      </c>
    </row>
    <row r="13" spans="1:3" ht="28.5" customHeight="1">
      <c r="A13" s="62" t="s">
        <v>810</v>
      </c>
      <c r="B13" s="60">
        <v>6060</v>
      </c>
      <c r="C13" s="176">
        <v>9100</v>
      </c>
    </row>
    <row r="14" spans="1:3" ht="28.5" customHeight="1">
      <c r="A14" s="62" t="s">
        <v>811</v>
      </c>
      <c r="B14" s="60">
        <v>6074</v>
      </c>
      <c r="C14" s="176">
        <v>7950</v>
      </c>
    </row>
    <row r="15" spans="1:3" ht="28.5" customHeight="1">
      <c r="A15" s="62" t="s">
        <v>812</v>
      </c>
      <c r="B15" s="60">
        <v>1765</v>
      </c>
      <c r="C15" s="176">
        <v>13000</v>
      </c>
    </row>
    <row r="16" spans="1:3" ht="28.5" customHeight="1">
      <c r="A16" s="144" t="s">
        <v>1209</v>
      </c>
      <c r="B16" s="142"/>
      <c r="C16" s="176">
        <v>13000</v>
      </c>
    </row>
    <row r="17" spans="1:3" ht="28.5" customHeight="1">
      <c r="A17" s="144" t="s">
        <v>1210</v>
      </c>
      <c r="B17" s="142"/>
      <c r="C17" s="176">
        <v>13000</v>
      </c>
    </row>
    <row r="18" spans="1:3" ht="28.5" customHeight="1">
      <c r="A18" s="144" t="s">
        <v>813</v>
      </c>
      <c r="B18" s="60">
        <v>1765</v>
      </c>
      <c r="C18" s="53"/>
    </row>
    <row r="19" spans="1:3" ht="28.5" customHeight="1">
      <c r="A19" s="144" t="s">
        <v>814</v>
      </c>
      <c r="B19" s="60">
        <v>1765</v>
      </c>
      <c r="C19" s="53"/>
    </row>
  </sheetData>
  <mergeCells count="1">
    <mergeCell ref="A1:C1"/>
  </mergeCells>
  <phoneticPr fontId="6" type="noConversion"/>
  <pageMargins left="1.1023622047244095" right="1.0629921259842521" top="1.3779527559055118" bottom="1.1811023622047245" header="0.51181102362204722" footer="0.78740157480314965"/>
  <pageSetup paperSize="9" pageOrder="overThenDown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0"/>
  <sheetViews>
    <sheetView showZeros="0" view="pageBreakPreview" zoomScaleSheetLayoutView="100" workbookViewId="0">
      <selection activeCell="A19" sqref="A19"/>
    </sheetView>
  </sheetViews>
  <sheetFormatPr defaultColWidth="10" defaultRowHeight="13.5"/>
  <cols>
    <col min="1" max="1" width="8.75" customWidth="1"/>
    <col min="2" max="2" width="46.25" style="202" customWidth="1"/>
    <col min="3" max="4" width="12.125" customWidth="1"/>
    <col min="5" max="5" width="9.75" customWidth="1"/>
  </cols>
  <sheetData>
    <row r="1" spans="1:4" ht="27" customHeight="1">
      <c r="A1" s="284" t="s">
        <v>1225</v>
      </c>
      <c r="B1" s="284"/>
      <c r="C1" s="284"/>
      <c r="D1" s="284"/>
    </row>
    <row r="2" spans="1:4" ht="18.75" customHeight="1">
      <c r="A2" s="47" t="s">
        <v>954</v>
      </c>
      <c r="B2" s="200"/>
      <c r="C2" s="2"/>
      <c r="D2" s="50" t="s">
        <v>0</v>
      </c>
    </row>
    <row r="3" spans="1:4" ht="29.25" customHeight="1">
      <c r="A3" s="203" t="s">
        <v>36</v>
      </c>
      <c r="B3" s="204" t="s">
        <v>37</v>
      </c>
      <c r="C3" s="203" t="s">
        <v>1317</v>
      </c>
      <c r="D3" s="203" t="s">
        <v>1183</v>
      </c>
    </row>
    <row r="4" spans="1:4" ht="22.5" customHeight="1">
      <c r="A4" s="141"/>
      <c r="B4" s="205" t="s">
        <v>1256</v>
      </c>
      <c r="C4" s="189">
        <f>C5+C6+C14+C21+C24+C54+C57+C69+C70+C71+C91+C98+C101</f>
        <v>1052447</v>
      </c>
      <c r="D4" s="189">
        <f>D5+D6+D14+D21+D24+D54+D57+D69+D70+D71+D91+D98+D101</f>
        <v>1152882</v>
      </c>
    </row>
    <row r="5" spans="1:4" ht="22.35" customHeight="1">
      <c r="A5" s="141">
        <v>206</v>
      </c>
      <c r="B5" s="206" t="s">
        <v>321</v>
      </c>
      <c r="C5" s="142"/>
      <c r="D5" s="207"/>
    </row>
    <row r="6" spans="1:4" ht="22.35" customHeight="1">
      <c r="A6" s="141">
        <v>207</v>
      </c>
      <c r="B6" s="206" t="s">
        <v>351</v>
      </c>
      <c r="C6" s="142">
        <f>C7+C10+C13</f>
        <v>228</v>
      </c>
      <c r="D6" s="207"/>
    </row>
    <row r="7" spans="1:4" ht="22.35" customHeight="1">
      <c r="A7" s="141">
        <v>20707</v>
      </c>
      <c r="B7" s="206" t="s">
        <v>815</v>
      </c>
      <c r="C7" s="142">
        <f>SUM(C8:C9)</f>
        <v>103</v>
      </c>
      <c r="D7" s="207"/>
    </row>
    <row r="8" spans="1:4" ht="22.35" customHeight="1">
      <c r="A8" s="141">
        <v>2070701</v>
      </c>
      <c r="B8" s="206" t="s">
        <v>816</v>
      </c>
      <c r="C8" s="142">
        <v>52</v>
      </c>
      <c r="D8" s="207"/>
    </row>
    <row r="9" spans="1:4" ht="22.35" customHeight="1">
      <c r="A9" s="141">
        <v>2070702</v>
      </c>
      <c r="B9" s="206" t="s">
        <v>817</v>
      </c>
      <c r="C9" s="142">
        <v>51</v>
      </c>
      <c r="D9" s="207"/>
    </row>
    <row r="10" spans="1:4" ht="22.35" customHeight="1">
      <c r="A10" s="141">
        <v>20709</v>
      </c>
      <c r="B10" s="206" t="s">
        <v>818</v>
      </c>
      <c r="C10" s="142">
        <f>SUM(C11:C12)</f>
        <v>125</v>
      </c>
      <c r="D10" s="207"/>
    </row>
    <row r="11" spans="1:4" ht="22.35" customHeight="1">
      <c r="A11" s="141">
        <v>2070904</v>
      </c>
      <c r="B11" s="206" t="s">
        <v>819</v>
      </c>
      <c r="C11" s="142">
        <v>5</v>
      </c>
      <c r="D11" s="207"/>
    </row>
    <row r="12" spans="1:4" ht="22.35" customHeight="1">
      <c r="A12" s="141">
        <v>2070999</v>
      </c>
      <c r="B12" s="206" t="s">
        <v>820</v>
      </c>
      <c r="C12" s="142">
        <v>120</v>
      </c>
      <c r="D12" s="207"/>
    </row>
    <row r="13" spans="1:4" ht="22.35" customHeight="1">
      <c r="A13" s="141">
        <v>20710</v>
      </c>
      <c r="B13" s="206" t="s">
        <v>821</v>
      </c>
      <c r="C13" s="142"/>
      <c r="D13" s="207"/>
    </row>
    <row r="14" spans="1:4" ht="22.35" customHeight="1">
      <c r="A14" s="141">
        <v>208</v>
      </c>
      <c r="B14" s="206" t="s">
        <v>387</v>
      </c>
      <c r="C14" s="142">
        <f>C15+C19+C20</f>
        <v>12246</v>
      </c>
      <c r="D14" s="207"/>
    </row>
    <row r="15" spans="1:4" ht="22.35" customHeight="1">
      <c r="A15" s="141">
        <v>20822</v>
      </c>
      <c r="B15" s="206" t="s">
        <v>822</v>
      </c>
      <c r="C15" s="142">
        <f>SUM(C16:C18)</f>
        <v>12246</v>
      </c>
      <c r="D15" s="207"/>
    </row>
    <row r="16" spans="1:4" ht="22.35" customHeight="1">
      <c r="A16" s="141">
        <v>2082201</v>
      </c>
      <c r="B16" s="206" t="s">
        <v>823</v>
      </c>
      <c r="C16" s="142">
        <v>9855</v>
      </c>
      <c r="D16" s="207"/>
    </row>
    <row r="17" spans="1:4" ht="22.35" customHeight="1">
      <c r="A17" s="141">
        <v>2082202</v>
      </c>
      <c r="B17" s="206" t="s">
        <v>824</v>
      </c>
      <c r="C17" s="142">
        <v>2128</v>
      </c>
      <c r="D17" s="207"/>
    </row>
    <row r="18" spans="1:4" ht="22.35" customHeight="1">
      <c r="A18" s="141">
        <v>2082299</v>
      </c>
      <c r="B18" s="206" t="s">
        <v>825</v>
      </c>
      <c r="C18" s="142">
        <v>263</v>
      </c>
      <c r="D18" s="207"/>
    </row>
    <row r="19" spans="1:4" ht="22.35" customHeight="1">
      <c r="A19" s="141">
        <v>20823</v>
      </c>
      <c r="B19" s="206" t="s">
        <v>826</v>
      </c>
      <c r="C19" s="142"/>
      <c r="D19" s="207"/>
    </row>
    <row r="20" spans="1:4" ht="22.35" customHeight="1">
      <c r="A20" s="141">
        <v>20829</v>
      </c>
      <c r="B20" s="206" t="s">
        <v>827</v>
      </c>
      <c r="C20" s="142"/>
      <c r="D20" s="207"/>
    </row>
    <row r="21" spans="1:4" ht="22.35" customHeight="1">
      <c r="A21" s="141">
        <v>211</v>
      </c>
      <c r="B21" s="206" t="s">
        <v>537</v>
      </c>
      <c r="C21" s="142"/>
      <c r="D21" s="207"/>
    </row>
    <row r="22" spans="1:4" ht="22.35" customHeight="1">
      <c r="A22" s="141">
        <v>21160</v>
      </c>
      <c r="B22" s="206" t="s">
        <v>828</v>
      </c>
      <c r="C22" s="142"/>
      <c r="D22" s="207"/>
    </row>
    <row r="23" spans="1:4" ht="22.35" customHeight="1">
      <c r="A23" s="141">
        <v>21161</v>
      </c>
      <c r="B23" s="206" t="s">
        <v>829</v>
      </c>
      <c r="C23" s="142"/>
      <c r="D23" s="207"/>
    </row>
    <row r="24" spans="1:4" ht="22.35" customHeight="1">
      <c r="A24" s="141">
        <v>212</v>
      </c>
      <c r="B24" s="206" t="s">
        <v>585</v>
      </c>
      <c r="C24" s="142">
        <f>C25+C37+C38+C39+C44+C48+C49+C50+C51+C52</f>
        <v>711867</v>
      </c>
      <c r="D24" s="142">
        <f>D25+D37+D38+D39+D44+D48+D49+D50+D51+D52</f>
        <v>1047447</v>
      </c>
    </row>
    <row r="25" spans="1:4" ht="22.35" customHeight="1">
      <c r="A25" s="141">
        <v>21208</v>
      </c>
      <c r="B25" s="206" t="s">
        <v>830</v>
      </c>
      <c r="C25" s="142">
        <f>SUM(C26:C36)</f>
        <v>683454</v>
      </c>
      <c r="D25" s="142">
        <f>SUM(D26:D36)</f>
        <v>1005917</v>
      </c>
    </row>
    <row r="26" spans="1:4" ht="22.35" customHeight="1">
      <c r="A26" s="141">
        <v>2120801</v>
      </c>
      <c r="B26" s="206" t="s">
        <v>831</v>
      </c>
      <c r="C26" s="142">
        <v>371948</v>
      </c>
      <c r="D26" s="176">
        <v>582504</v>
      </c>
    </row>
    <row r="27" spans="1:4" ht="22.35" customHeight="1">
      <c r="A27" s="141">
        <v>2120802</v>
      </c>
      <c r="B27" s="206" t="s">
        <v>832</v>
      </c>
      <c r="C27" s="142">
        <v>11536</v>
      </c>
      <c r="D27" s="176">
        <v>19</v>
      </c>
    </row>
    <row r="28" spans="1:4" ht="22.35" customHeight="1">
      <c r="A28" s="141">
        <v>2120803</v>
      </c>
      <c r="B28" s="206" t="s">
        <v>833</v>
      </c>
      <c r="C28" s="142">
        <v>52746</v>
      </c>
      <c r="D28" s="176">
        <v>57651</v>
      </c>
    </row>
    <row r="29" spans="1:4" ht="22.35" customHeight="1">
      <c r="A29" s="141">
        <v>2120804</v>
      </c>
      <c r="B29" s="206" t="s">
        <v>834</v>
      </c>
      <c r="C29" s="142">
        <v>39840</v>
      </c>
      <c r="D29" s="176">
        <v>75939</v>
      </c>
    </row>
    <row r="30" spans="1:4" ht="22.35" customHeight="1">
      <c r="A30" s="141">
        <v>2120805</v>
      </c>
      <c r="B30" s="206" t="s">
        <v>835</v>
      </c>
      <c r="C30" s="142">
        <v>83</v>
      </c>
      <c r="D30" s="176">
        <v>229</v>
      </c>
    </row>
    <row r="31" spans="1:4" ht="22.35" customHeight="1">
      <c r="A31" s="141">
        <v>2120807</v>
      </c>
      <c r="B31" s="206" t="s">
        <v>836</v>
      </c>
      <c r="C31" s="142">
        <v>100</v>
      </c>
      <c r="D31" s="207"/>
    </row>
    <row r="32" spans="1:4" ht="22.35" customHeight="1">
      <c r="A32" s="141">
        <v>2120810</v>
      </c>
      <c r="B32" s="206" t="s">
        <v>837</v>
      </c>
      <c r="C32" s="142">
        <v>83856</v>
      </c>
      <c r="D32" s="176">
        <v>132166</v>
      </c>
    </row>
    <row r="33" spans="1:4" ht="22.35" customHeight="1">
      <c r="A33" s="141">
        <v>2120814</v>
      </c>
      <c r="B33" s="206" t="s">
        <v>838</v>
      </c>
      <c r="C33" s="142">
        <v>165</v>
      </c>
      <c r="D33" s="176">
        <v>5035</v>
      </c>
    </row>
    <row r="34" spans="1:4" ht="22.35" customHeight="1">
      <c r="A34" s="141">
        <v>2120815</v>
      </c>
      <c r="B34" s="206" t="s">
        <v>839</v>
      </c>
      <c r="C34" s="142">
        <v>10</v>
      </c>
      <c r="D34" s="176">
        <v>5000</v>
      </c>
    </row>
    <row r="35" spans="1:4" ht="22.35" customHeight="1">
      <c r="A35" s="141">
        <v>2120816</v>
      </c>
      <c r="B35" s="206" t="s">
        <v>840</v>
      </c>
      <c r="C35" s="142">
        <v>0</v>
      </c>
      <c r="D35" s="176">
        <v>5000</v>
      </c>
    </row>
    <row r="36" spans="1:4" ht="22.35" customHeight="1">
      <c r="A36" s="141">
        <v>2120899</v>
      </c>
      <c r="B36" s="206" t="s">
        <v>841</v>
      </c>
      <c r="C36" s="142">
        <v>123170</v>
      </c>
      <c r="D36" s="176">
        <v>142374</v>
      </c>
    </row>
    <row r="37" spans="1:4" ht="22.35" customHeight="1">
      <c r="A37" s="141">
        <v>21210</v>
      </c>
      <c r="B37" s="206" t="s">
        <v>842</v>
      </c>
      <c r="C37" s="142"/>
      <c r="D37" s="207"/>
    </row>
    <row r="38" spans="1:4" ht="22.35" customHeight="1">
      <c r="A38" s="141">
        <v>21211</v>
      </c>
      <c r="B38" s="206" t="s">
        <v>843</v>
      </c>
      <c r="C38" s="142">
        <v>0</v>
      </c>
      <c r="D38" s="207"/>
    </row>
    <row r="39" spans="1:4" ht="22.35" customHeight="1">
      <c r="A39" s="141">
        <v>21213</v>
      </c>
      <c r="B39" s="206" t="s">
        <v>844</v>
      </c>
      <c r="C39" s="142">
        <f>SUM(C40:C43)</f>
        <v>21152</v>
      </c>
      <c r="D39" s="142">
        <f>SUM(D40:D43)</f>
        <v>32700</v>
      </c>
    </row>
    <row r="40" spans="1:4" ht="22.35" customHeight="1">
      <c r="A40" s="141">
        <v>2121301</v>
      </c>
      <c r="B40" s="206" t="s">
        <v>845</v>
      </c>
      <c r="C40" s="142">
        <v>2475</v>
      </c>
      <c r="D40" s="176">
        <v>700</v>
      </c>
    </row>
    <row r="41" spans="1:4" ht="22.35" customHeight="1">
      <c r="A41" s="141">
        <v>2121302</v>
      </c>
      <c r="B41" s="206" t="s">
        <v>846</v>
      </c>
      <c r="C41" s="142">
        <v>4166</v>
      </c>
      <c r="D41" s="176">
        <v>1838</v>
      </c>
    </row>
    <row r="42" spans="1:4" ht="22.35" customHeight="1">
      <c r="A42" s="141">
        <v>2121304</v>
      </c>
      <c r="B42" s="206" t="s">
        <v>847</v>
      </c>
      <c r="C42" s="142">
        <v>0</v>
      </c>
      <c r="D42" s="176">
        <v>500</v>
      </c>
    </row>
    <row r="43" spans="1:4" ht="22.35" customHeight="1">
      <c r="A43" s="141">
        <v>2121399</v>
      </c>
      <c r="B43" s="206" t="s">
        <v>848</v>
      </c>
      <c r="C43" s="142">
        <v>14511</v>
      </c>
      <c r="D43" s="176">
        <v>29662</v>
      </c>
    </row>
    <row r="44" spans="1:4" ht="22.35" customHeight="1">
      <c r="A44" s="141">
        <v>21214</v>
      </c>
      <c r="B44" s="206" t="s">
        <v>849</v>
      </c>
      <c r="C44" s="142">
        <f>SUM(C45:C47)</f>
        <v>7260</v>
      </c>
      <c r="D44" s="142">
        <f>SUM(D45:D47)</f>
        <v>8830</v>
      </c>
    </row>
    <row r="45" spans="1:4" ht="22.35" customHeight="1">
      <c r="A45" s="141">
        <v>2121401</v>
      </c>
      <c r="B45" s="206" t="s">
        <v>850</v>
      </c>
      <c r="C45" s="142">
        <v>7250</v>
      </c>
      <c r="D45" s="176">
        <v>8579</v>
      </c>
    </row>
    <row r="46" spans="1:4" ht="22.35" customHeight="1">
      <c r="A46" s="141">
        <v>2121402</v>
      </c>
      <c r="B46" s="206" t="s">
        <v>851</v>
      </c>
      <c r="C46" s="142">
        <v>3</v>
      </c>
      <c r="D46" s="176">
        <v>108</v>
      </c>
    </row>
    <row r="47" spans="1:4" ht="22.35" customHeight="1">
      <c r="A47" s="141">
        <v>2121499</v>
      </c>
      <c r="B47" s="206" t="s">
        <v>852</v>
      </c>
      <c r="C47" s="142">
        <v>7</v>
      </c>
      <c r="D47" s="176">
        <v>143</v>
      </c>
    </row>
    <row r="48" spans="1:4" ht="22.35" customHeight="1">
      <c r="A48" s="141">
        <v>21215</v>
      </c>
      <c r="B48" s="206" t="s">
        <v>853</v>
      </c>
      <c r="C48" s="142"/>
      <c r="D48" s="142"/>
    </row>
    <row r="49" spans="1:4" ht="22.35" customHeight="1">
      <c r="A49" s="141">
        <v>21216</v>
      </c>
      <c r="B49" s="206" t="s">
        <v>854</v>
      </c>
      <c r="C49" s="142"/>
      <c r="D49" s="207"/>
    </row>
    <row r="50" spans="1:4" ht="22.35" customHeight="1">
      <c r="A50" s="141">
        <v>21217</v>
      </c>
      <c r="B50" s="206" t="s">
        <v>855</v>
      </c>
      <c r="C50" s="142"/>
      <c r="D50" s="142"/>
    </row>
    <row r="51" spans="1:4" ht="22.35" customHeight="1">
      <c r="A51" s="141">
        <v>21218</v>
      </c>
      <c r="B51" s="206" t="s">
        <v>856</v>
      </c>
      <c r="C51" s="142"/>
      <c r="D51" s="207"/>
    </row>
    <row r="52" spans="1:4" ht="22.35" customHeight="1">
      <c r="A52" s="141">
        <v>21219</v>
      </c>
      <c r="B52" s="206" t="s">
        <v>857</v>
      </c>
      <c r="C52" s="142">
        <v>1</v>
      </c>
      <c r="D52" s="207"/>
    </row>
    <row r="53" spans="1:4" ht="22.35" customHeight="1">
      <c r="A53" s="141">
        <v>2121999</v>
      </c>
      <c r="B53" s="206" t="s">
        <v>1257</v>
      </c>
      <c r="C53" s="142">
        <v>1</v>
      </c>
      <c r="D53" s="207"/>
    </row>
    <row r="54" spans="1:4" ht="22.35" customHeight="1">
      <c r="A54" s="141">
        <v>213</v>
      </c>
      <c r="B54" s="206" t="s">
        <v>601</v>
      </c>
      <c r="C54" s="142">
        <v>702</v>
      </c>
      <c r="D54" s="207"/>
    </row>
    <row r="55" spans="1:4" ht="22.35" customHeight="1">
      <c r="A55" s="141">
        <v>21366</v>
      </c>
      <c r="B55" s="206" t="s">
        <v>1258</v>
      </c>
      <c r="C55" s="142">
        <v>702</v>
      </c>
      <c r="D55" s="207"/>
    </row>
    <row r="56" spans="1:4" ht="22.35" customHeight="1">
      <c r="A56" s="141">
        <v>2136601</v>
      </c>
      <c r="B56" s="206" t="s">
        <v>824</v>
      </c>
      <c r="C56" s="142">
        <v>702</v>
      </c>
      <c r="D56" s="207"/>
    </row>
    <row r="57" spans="1:4" ht="22.35" customHeight="1">
      <c r="A57" s="141">
        <v>214</v>
      </c>
      <c r="B57" s="206" t="s">
        <v>670</v>
      </c>
      <c r="C57" s="142">
        <f>+C58++C62+C66+C68</f>
        <v>18207</v>
      </c>
      <c r="D57" s="142">
        <f>+D58++D62+D66+D68</f>
        <v>9600</v>
      </c>
    </row>
    <row r="58" spans="1:4" ht="22.35" customHeight="1">
      <c r="A58" s="141">
        <v>21462</v>
      </c>
      <c r="B58" s="206" t="s">
        <v>859</v>
      </c>
      <c r="C58" s="142">
        <f>SUM(C59:C61)</f>
        <v>6999</v>
      </c>
      <c r="D58" s="142">
        <f>SUM(D59:D61)</f>
        <v>9600</v>
      </c>
    </row>
    <row r="59" spans="1:4" ht="22.35" customHeight="1">
      <c r="A59" s="141">
        <v>2146201</v>
      </c>
      <c r="B59" s="206" t="s">
        <v>858</v>
      </c>
      <c r="C59" s="142">
        <v>2652</v>
      </c>
      <c r="D59" s="177">
        <v>3838</v>
      </c>
    </row>
    <row r="60" spans="1:4" ht="22.35" customHeight="1">
      <c r="A60" s="141">
        <v>2146202</v>
      </c>
      <c r="B60" s="206" t="s">
        <v>860</v>
      </c>
      <c r="C60" s="142">
        <v>164</v>
      </c>
      <c r="D60" s="177">
        <v>833</v>
      </c>
    </row>
    <row r="61" spans="1:4" ht="22.35" customHeight="1">
      <c r="A61" s="141">
        <v>2146203</v>
      </c>
      <c r="B61" s="206" t="s">
        <v>861</v>
      </c>
      <c r="C61" s="142">
        <v>4183</v>
      </c>
      <c r="D61" s="177">
        <v>4929</v>
      </c>
    </row>
    <row r="62" spans="1:4" ht="22.35" customHeight="1">
      <c r="A62" s="141">
        <v>21469</v>
      </c>
      <c r="B62" s="206" t="s">
        <v>862</v>
      </c>
      <c r="C62" s="142">
        <f>SUM(C63:C65)</f>
        <v>8727</v>
      </c>
      <c r="D62" s="207"/>
    </row>
    <row r="63" spans="1:4" ht="22.35" customHeight="1">
      <c r="A63" s="141">
        <v>2146901</v>
      </c>
      <c r="B63" s="206" t="s">
        <v>863</v>
      </c>
      <c r="C63" s="142">
        <v>8300</v>
      </c>
      <c r="D63" s="207"/>
    </row>
    <row r="64" spans="1:4" ht="22.35" customHeight="1">
      <c r="A64" s="141">
        <v>2146904</v>
      </c>
      <c r="B64" s="206" t="s">
        <v>864</v>
      </c>
      <c r="C64" s="142">
        <v>80</v>
      </c>
      <c r="D64" s="207"/>
    </row>
    <row r="65" spans="1:4" ht="22.35" customHeight="1">
      <c r="A65" s="141">
        <v>2146907</v>
      </c>
      <c r="B65" s="206" t="s">
        <v>865</v>
      </c>
      <c r="C65" s="142">
        <v>347</v>
      </c>
      <c r="D65" s="207"/>
    </row>
    <row r="66" spans="1:4" ht="22.35" customHeight="1">
      <c r="A66" s="141">
        <v>21471</v>
      </c>
      <c r="B66" s="206" t="s">
        <v>866</v>
      </c>
      <c r="C66" s="142">
        <f>SUM(C67:C67)</f>
        <v>2481</v>
      </c>
      <c r="D66" s="207"/>
    </row>
    <row r="67" spans="1:4" ht="22.35" customHeight="1">
      <c r="A67" s="141">
        <v>2147101</v>
      </c>
      <c r="B67" s="206" t="s">
        <v>672</v>
      </c>
      <c r="C67" s="142">
        <v>2481</v>
      </c>
      <c r="D67" s="207"/>
    </row>
    <row r="68" spans="1:4" ht="22.35" customHeight="1">
      <c r="A68" s="141">
        <v>21472</v>
      </c>
      <c r="B68" s="206" t="s">
        <v>867</v>
      </c>
      <c r="C68" s="142">
        <v>0</v>
      </c>
      <c r="D68" s="207"/>
    </row>
    <row r="69" spans="1:4" ht="22.35" customHeight="1">
      <c r="A69" s="141">
        <v>215</v>
      </c>
      <c r="B69" s="206" t="s">
        <v>691</v>
      </c>
      <c r="C69" s="142"/>
      <c r="D69" s="207"/>
    </row>
    <row r="70" spans="1:4" ht="22.35" customHeight="1">
      <c r="A70" s="141">
        <v>217</v>
      </c>
      <c r="B70" s="206" t="s">
        <v>718</v>
      </c>
      <c r="C70" s="142"/>
      <c r="D70" s="207"/>
    </row>
    <row r="71" spans="1:4" ht="22.35" customHeight="1">
      <c r="A71" s="141">
        <v>229</v>
      </c>
      <c r="B71" s="206" t="s">
        <v>129</v>
      </c>
      <c r="C71" s="142">
        <f>C72+C76+C82</f>
        <v>272340</v>
      </c>
      <c r="D71" s="142">
        <f>D72+D76+D82</f>
        <v>4239</v>
      </c>
    </row>
    <row r="72" spans="1:4" ht="22.35" customHeight="1">
      <c r="A72" s="141">
        <v>22904</v>
      </c>
      <c r="B72" s="206" t="s">
        <v>868</v>
      </c>
      <c r="C72" s="142">
        <f>SUM(C73:C75)</f>
        <v>259990</v>
      </c>
      <c r="D72" s="207"/>
    </row>
    <row r="73" spans="1:4" ht="22.35" customHeight="1">
      <c r="A73" s="141">
        <v>2290401</v>
      </c>
      <c r="B73" s="206" t="s">
        <v>869</v>
      </c>
      <c r="C73" s="142">
        <v>206</v>
      </c>
      <c r="D73" s="207"/>
    </row>
    <row r="74" spans="1:4" ht="22.35" customHeight="1">
      <c r="A74" s="141">
        <v>2290402</v>
      </c>
      <c r="B74" s="206" t="s">
        <v>870</v>
      </c>
      <c r="C74" s="142">
        <v>257598</v>
      </c>
      <c r="D74" s="207"/>
    </row>
    <row r="75" spans="1:4" ht="22.35" customHeight="1">
      <c r="A75" s="141">
        <v>2290403</v>
      </c>
      <c r="B75" s="206" t="s">
        <v>871</v>
      </c>
      <c r="C75" s="142">
        <v>2186</v>
      </c>
      <c r="D75" s="207"/>
    </row>
    <row r="76" spans="1:4" ht="22.35" customHeight="1">
      <c r="A76" s="141">
        <v>22908</v>
      </c>
      <c r="B76" s="206" t="s">
        <v>872</v>
      </c>
      <c r="C76" s="142">
        <f>SUM(C77:C81)</f>
        <v>1199</v>
      </c>
      <c r="D76" s="142">
        <f>SUM(D77:D81)</f>
        <v>858</v>
      </c>
    </row>
    <row r="77" spans="1:4" ht="22.35" customHeight="1">
      <c r="A77" s="141">
        <v>2290802</v>
      </c>
      <c r="B77" s="206" t="s">
        <v>873</v>
      </c>
      <c r="C77" s="142">
        <v>0</v>
      </c>
      <c r="D77" s="177">
        <v>532</v>
      </c>
    </row>
    <row r="78" spans="1:4" ht="22.35" customHeight="1">
      <c r="A78" s="141">
        <v>2290803</v>
      </c>
      <c r="B78" s="206" t="s">
        <v>874</v>
      </c>
      <c r="C78" s="142">
        <v>0</v>
      </c>
      <c r="D78" s="177">
        <v>326</v>
      </c>
    </row>
    <row r="79" spans="1:4" ht="22.35" customHeight="1">
      <c r="A79" s="141">
        <v>2290804</v>
      </c>
      <c r="B79" s="206" t="s">
        <v>875</v>
      </c>
      <c r="C79" s="142">
        <v>454</v>
      </c>
      <c r="D79" s="207"/>
    </row>
    <row r="80" spans="1:4" ht="22.35" customHeight="1">
      <c r="A80" s="141">
        <v>2290805</v>
      </c>
      <c r="B80" s="206" t="s">
        <v>876</v>
      </c>
      <c r="C80" s="142">
        <v>625</v>
      </c>
      <c r="D80" s="207"/>
    </row>
    <row r="81" spans="1:4" ht="22.35" customHeight="1">
      <c r="A81" s="141">
        <v>2290808</v>
      </c>
      <c r="B81" s="206" t="s">
        <v>877</v>
      </c>
      <c r="C81" s="142">
        <v>120</v>
      </c>
      <c r="D81" s="207"/>
    </row>
    <row r="82" spans="1:4" ht="22.35" customHeight="1">
      <c r="A82" s="141">
        <v>22960</v>
      </c>
      <c r="B82" s="206" t="s">
        <v>878</v>
      </c>
      <c r="C82" s="142">
        <f>SUM(C83:C90)</f>
        <v>11151</v>
      </c>
      <c r="D82" s="142">
        <f>SUM(D83:D90)</f>
        <v>3381</v>
      </c>
    </row>
    <row r="83" spans="1:4" ht="22.35" customHeight="1">
      <c r="A83" s="141">
        <v>2296002</v>
      </c>
      <c r="B83" s="206" t="s">
        <v>879</v>
      </c>
      <c r="C83" s="142">
        <v>4407</v>
      </c>
      <c r="D83" s="177">
        <v>1946</v>
      </c>
    </row>
    <row r="84" spans="1:4" ht="22.35" customHeight="1">
      <c r="A84" s="141">
        <v>2296003</v>
      </c>
      <c r="B84" s="206" t="s">
        <v>880</v>
      </c>
      <c r="C84" s="142">
        <v>1395</v>
      </c>
      <c r="D84" s="207"/>
    </row>
    <row r="85" spans="1:4" ht="22.35" customHeight="1">
      <c r="A85" s="141">
        <v>2296004</v>
      </c>
      <c r="B85" s="206" t="s">
        <v>881</v>
      </c>
      <c r="C85" s="142">
        <v>822</v>
      </c>
      <c r="D85" s="207"/>
    </row>
    <row r="86" spans="1:4" ht="22.35" customHeight="1">
      <c r="A86" s="141">
        <v>2296006</v>
      </c>
      <c r="B86" s="206" t="s">
        <v>882</v>
      </c>
      <c r="C86" s="142">
        <v>398</v>
      </c>
      <c r="D86" s="207"/>
    </row>
    <row r="87" spans="1:4" ht="22.35" customHeight="1">
      <c r="A87" s="141">
        <v>2296010</v>
      </c>
      <c r="B87" s="206" t="s">
        <v>883</v>
      </c>
      <c r="C87" s="142">
        <v>243</v>
      </c>
      <c r="D87" s="177">
        <v>657</v>
      </c>
    </row>
    <row r="88" spans="1:4" ht="22.35" customHeight="1">
      <c r="A88" s="141">
        <v>2296011</v>
      </c>
      <c r="B88" s="206" t="s">
        <v>884</v>
      </c>
      <c r="C88" s="142">
        <v>2999</v>
      </c>
      <c r="D88" s="208"/>
    </row>
    <row r="89" spans="1:4" ht="22.35" customHeight="1">
      <c r="A89" s="141">
        <v>2296013</v>
      </c>
      <c r="B89" s="206" t="s">
        <v>885</v>
      </c>
      <c r="C89" s="142">
        <v>840</v>
      </c>
      <c r="D89" s="208"/>
    </row>
    <row r="90" spans="1:4" ht="22.35" customHeight="1">
      <c r="A90" s="141">
        <v>2296099</v>
      </c>
      <c r="B90" s="206" t="s">
        <v>886</v>
      </c>
      <c r="C90" s="142">
        <v>47</v>
      </c>
      <c r="D90" s="177">
        <v>778</v>
      </c>
    </row>
    <row r="91" spans="1:4" ht="22.35" customHeight="1">
      <c r="A91" s="141">
        <v>232</v>
      </c>
      <c r="B91" s="206" t="s">
        <v>799</v>
      </c>
      <c r="C91" s="142">
        <f>C92</f>
        <v>26108</v>
      </c>
      <c r="D91" s="142">
        <f>D92</f>
        <v>91536</v>
      </c>
    </row>
    <row r="92" spans="1:4" ht="22.35" customHeight="1">
      <c r="A92" s="141">
        <v>23204</v>
      </c>
      <c r="B92" s="206" t="s">
        <v>887</v>
      </c>
      <c r="C92" s="142">
        <f>SUM(C93:C97)</f>
        <v>26108</v>
      </c>
      <c r="D92" s="142">
        <f>SUM(D93:D97)</f>
        <v>91536</v>
      </c>
    </row>
    <row r="93" spans="1:4" ht="22.35" customHeight="1">
      <c r="A93" s="141">
        <v>2320411</v>
      </c>
      <c r="B93" s="206" t="s">
        <v>888</v>
      </c>
      <c r="C93" s="142">
        <v>8800</v>
      </c>
      <c r="D93" s="142">
        <v>27035</v>
      </c>
    </row>
    <row r="94" spans="1:4" ht="22.35" customHeight="1">
      <c r="A94" s="141">
        <v>2320431</v>
      </c>
      <c r="B94" s="206" t="s">
        <v>889</v>
      </c>
      <c r="C94" s="142">
        <v>0</v>
      </c>
      <c r="D94" s="142">
        <v>163</v>
      </c>
    </row>
    <row r="95" spans="1:4" ht="22.35" customHeight="1">
      <c r="A95" s="141">
        <v>2320433</v>
      </c>
      <c r="B95" s="206" t="s">
        <v>890</v>
      </c>
      <c r="C95" s="142">
        <v>0</v>
      </c>
      <c r="D95" s="142">
        <v>1000</v>
      </c>
    </row>
    <row r="96" spans="1:4" ht="22.35" customHeight="1">
      <c r="A96" s="141">
        <v>2320498</v>
      </c>
      <c r="B96" s="206" t="s">
        <v>891</v>
      </c>
      <c r="C96" s="142">
        <v>16897</v>
      </c>
      <c r="D96" s="177">
        <v>34330</v>
      </c>
    </row>
    <row r="97" spans="1:4" ht="22.35" customHeight="1">
      <c r="A97" s="141">
        <v>2320499</v>
      </c>
      <c r="B97" s="206" t="s">
        <v>892</v>
      </c>
      <c r="C97" s="142">
        <v>411</v>
      </c>
      <c r="D97" s="177">
        <v>29008</v>
      </c>
    </row>
    <row r="98" spans="1:4" ht="22.35" customHeight="1">
      <c r="A98" s="141">
        <v>233</v>
      </c>
      <c r="B98" s="206" t="s">
        <v>801</v>
      </c>
      <c r="C98" s="142">
        <f>C99</f>
        <v>0</v>
      </c>
      <c r="D98" s="142">
        <f>D99</f>
        <v>60</v>
      </c>
    </row>
    <row r="99" spans="1:4" ht="22.35" customHeight="1">
      <c r="A99" s="141">
        <v>23304</v>
      </c>
      <c r="B99" s="206" t="s">
        <v>893</v>
      </c>
      <c r="C99" s="142">
        <f>SUM(C100:C100)</f>
        <v>0</v>
      </c>
      <c r="D99" s="142">
        <f>SUM(D100:D100)</f>
        <v>60</v>
      </c>
    </row>
    <row r="100" spans="1:4" s="184" customFormat="1" ht="22.35" customHeight="1">
      <c r="A100" s="141">
        <v>2330498</v>
      </c>
      <c r="B100" s="206" t="s">
        <v>894</v>
      </c>
      <c r="C100" s="142">
        <v>0</v>
      </c>
      <c r="D100" s="142">
        <v>60</v>
      </c>
    </row>
    <row r="101" spans="1:4" ht="22.35" customHeight="1">
      <c r="A101" s="141">
        <v>234</v>
      </c>
      <c r="B101" s="206" t="s">
        <v>895</v>
      </c>
      <c r="C101" s="142">
        <f>SUM(C102,C109)</f>
        <v>10749</v>
      </c>
      <c r="D101" s="142"/>
    </row>
    <row r="102" spans="1:4" ht="22.35" customHeight="1">
      <c r="A102" s="141">
        <v>23401</v>
      </c>
      <c r="B102" s="206" t="s">
        <v>1259</v>
      </c>
      <c r="C102" s="142">
        <f>SUM(C103:C108)</f>
        <v>10022</v>
      </c>
      <c r="D102" s="142"/>
    </row>
    <row r="103" spans="1:4" ht="22.35" customHeight="1">
      <c r="A103" s="141">
        <v>2340101</v>
      </c>
      <c r="B103" s="206" t="s">
        <v>1260</v>
      </c>
      <c r="C103" s="142">
        <v>7282</v>
      </c>
      <c r="D103" s="142"/>
    </row>
    <row r="104" spans="1:4" ht="22.35" customHeight="1">
      <c r="A104" s="141">
        <v>2340102</v>
      </c>
      <c r="B104" s="206" t="s">
        <v>1261</v>
      </c>
      <c r="C104" s="142">
        <v>1015</v>
      </c>
      <c r="D104" s="142"/>
    </row>
    <row r="105" spans="1:4" ht="22.35" customHeight="1">
      <c r="A105" s="141">
        <v>2340105</v>
      </c>
      <c r="B105" s="206" t="s">
        <v>1262</v>
      </c>
      <c r="C105" s="142">
        <v>55</v>
      </c>
      <c r="D105" s="142"/>
    </row>
    <row r="106" spans="1:4" ht="22.35" customHeight="1">
      <c r="A106" s="141">
        <v>2340108</v>
      </c>
      <c r="B106" s="206" t="s">
        <v>1263</v>
      </c>
      <c r="C106" s="142">
        <v>46</v>
      </c>
      <c r="D106" s="142"/>
    </row>
    <row r="107" spans="1:4" ht="22.35" customHeight="1">
      <c r="A107" s="141">
        <v>2340110</v>
      </c>
      <c r="B107" s="206" t="s">
        <v>1264</v>
      </c>
      <c r="C107" s="142">
        <v>1224</v>
      </c>
      <c r="D107" s="142"/>
    </row>
    <row r="108" spans="1:4" ht="22.35" customHeight="1">
      <c r="A108" s="141">
        <v>2340199</v>
      </c>
      <c r="B108" s="206" t="s">
        <v>1265</v>
      </c>
      <c r="C108" s="142">
        <v>400</v>
      </c>
      <c r="D108" s="142"/>
    </row>
    <row r="109" spans="1:4" ht="22.35" customHeight="1">
      <c r="A109" s="141">
        <v>23402</v>
      </c>
      <c r="B109" s="206" t="s">
        <v>1266</v>
      </c>
      <c r="C109" s="142">
        <f>SUM(C110:C115)</f>
        <v>727</v>
      </c>
      <c r="D109" s="142"/>
    </row>
    <row r="110" spans="1:4" ht="22.35" customHeight="1">
      <c r="A110" s="141">
        <v>2340299</v>
      </c>
      <c r="B110" s="206" t="s">
        <v>1267</v>
      </c>
      <c r="C110" s="142">
        <v>727</v>
      </c>
      <c r="D110" s="142"/>
    </row>
  </sheetData>
  <mergeCells count="1">
    <mergeCell ref="A1:D1"/>
  </mergeCells>
  <phoneticPr fontId="6" type="noConversion"/>
  <pageMargins left="1.1023622047244095" right="1.0629921259842521" top="1.3779527559055118" bottom="1.1811023622047245" header="0.51181102362204722" footer="0.78740157480314965"/>
  <pageSetup paperSize="9" pageOrder="overThenDown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Zeros="0" view="pageBreakPreview" zoomScaleSheetLayoutView="100" workbookViewId="0">
      <selection activeCell="A19" sqref="A19"/>
    </sheetView>
  </sheetViews>
  <sheetFormatPr defaultColWidth="10" defaultRowHeight="13.5"/>
  <cols>
    <col min="1" max="1" width="25.875" style="272" customWidth="1"/>
    <col min="2" max="2" width="14.375" customWidth="1"/>
    <col min="3" max="3" width="25.875" style="272" customWidth="1"/>
    <col min="4" max="4" width="13.25" customWidth="1"/>
    <col min="5" max="5" width="9.75" customWidth="1"/>
  </cols>
  <sheetData>
    <row r="1" spans="1:6" ht="39.75" customHeight="1">
      <c r="A1" s="284" t="s">
        <v>1226</v>
      </c>
      <c r="B1" s="284"/>
      <c r="C1" s="284"/>
      <c r="D1" s="284"/>
    </row>
    <row r="2" spans="1:6" ht="22.7" customHeight="1">
      <c r="A2" s="269" t="s">
        <v>955</v>
      </c>
      <c r="B2" s="2"/>
      <c r="C2" s="200"/>
      <c r="D2" s="49" t="s">
        <v>0</v>
      </c>
    </row>
    <row r="3" spans="1:6" ht="34.15" customHeight="1">
      <c r="A3" s="287" t="s">
        <v>1</v>
      </c>
      <c r="B3" s="287"/>
      <c r="C3" s="270" t="s">
        <v>2</v>
      </c>
      <c r="D3" s="40"/>
    </row>
    <row r="4" spans="1:6" ht="34.15" customHeight="1">
      <c r="A4" s="270" t="s">
        <v>3</v>
      </c>
      <c r="B4" s="1" t="s">
        <v>4</v>
      </c>
      <c r="C4" s="270" t="s">
        <v>3</v>
      </c>
      <c r="D4" s="1" t="s">
        <v>4</v>
      </c>
    </row>
    <row r="5" spans="1:6" ht="34.15" customHeight="1">
      <c r="A5" s="271" t="s">
        <v>32</v>
      </c>
      <c r="B5" s="199">
        <f>SUM(B6:B8)</f>
        <v>2031856</v>
      </c>
      <c r="C5" s="271" t="s">
        <v>33</v>
      </c>
      <c r="D5" s="199">
        <f>SUM(D6:D8)</f>
        <v>2031856</v>
      </c>
    </row>
    <row r="6" spans="1:6" ht="34.15" customHeight="1">
      <c r="A6" s="77" t="s">
        <v>1221</v>
      </c>
      <c r="B6" s="60">
        <f>市基金收!C4</f>
        <v>2027117</v>
      </c>
      <c r="C6" s="77" t="s">
        <v>1222</v>
      </c>
      <c r="D6" s="60">
        <f>市基金支!D4</f>
        <v>1152882</v>
      </c>
      <c r="F6" s="187"/>
    </row>
    <row r="7" spans="1:6" ht="34.15" customHeight="1">
      <c r="A7" s="77" t="s">
        <v>45</v>
      </c>
      <c r="B7" s="3"/>
      <c r="C7" s="77" t="s">
        <v>46</v>
      </c>
      <c r="D7" s="60">
        <v>98302</v>
      </c>
    </row>
    <row r="8" spans="1:6" ht="34.15" customHeight="1">
      <c r="A8" s="77" t="s">
        <v>9</v>
      </c>
      <c r="B8" s="60">
        <f>SUM(B9,B11,B12,B13,B14)</f>
        <v>4739</v>
      </c>
      <c r="C8" s="77" t="s">
        <v>10</v>
      </c>
      <c r="D8" s="60">
        <f>SUM(D9,D11,D12,D13)</f>
        <v>780672</v>
      </c>
    </row>
    <row r="9" spans="1:6" ht="34.15" customHeight="1">
      <c r="A9" s="77" t="s">
        <v>47</v>
      </c>
      <c r="B9" s="60">
        <f>SUM(B10)</f>
        <v>4739</v>
      </c>
      <c r="C9" s="77" t="s">
        <v>48</v>
      </c>
      <c r="D9" s="60"/>
    </row>
    <row r="10" spans="1:6" ht="34.15" customHeight="1">
      <c r="A10" s="77" t="s">
        <v>49</v>
      </c>
      <c r="B10" s="60">
        <v>4739</v>
      </c>
      <c r="C10" s="77" t="s">
        <v>1211</v>
      </c>
      <c r="D10" s="60"/>
    </row>
    <row r="11" spans="1:6" ht="34.15" customHeight="1">
      <c r="A11" s="77" t="s">
        <v>18</v>
      </c>
      <c r="B11" s="3"/>
      <c r="C11" s="77" t="s">
        <v>19</v>
      </c>
      <c r="D11" s="60">
        <v>780672</v>
      </c>
    </row>
    <row r="12" spans="1:6" ht="34.15" customHeight="1">
      <c r="A12" s="77" t="s">
        <v>50</v>
      </c>
      <c r="B12" s="3"/>
      <c r="C12" s="77" t="s">
        <v>51</v>
      </c>
      <c r="D12" s="3"/>
    </row>
    <row r="13" spans="1:6" ht="34.15" customHeight="1">
      <c r="A13" s="77" t="s">
        <v>28</v>
      </c>
      <c r="B13" s="3"/>
      <c r="C13" s="77" t="s">
        <v>29</v>
      </c>
      <c r="D13" s="3"/>
    </row>
    <row r="14" spans="1:6" ht="34.15" customHeight="1">
      <c r="A14" s="77" t="s">
        <v>30</v>
      </c>
      <c r="B14" s="3"/>
      <c r="C14" s="77" t="s">
        <v>31</v>
      </c>
      <c r="D14" s="3"/>
    </row>
  </sheetData>
  <mergeCells count="2">
    <mergeCell ref="A1:D1"/>
    <mergeCell ref="A3:B3"/>
  </mergeCells>
  <phoneticPr fontId="6" type="noConversion"/>
  <pageMargins left="1.1023622047244095" right="1.0629921259842521" top="1.3779527559055118" bottom="1.1811023622047245" header="0.51181102362204722" footer="0.78740157480314965"/>
  <pageSetup paperSize="9" pageOrder="overThenDown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showZeros="0" view="pageBreakPreview" zoomScale="115" zoomScaleSheetLayoutView="115" workbookViewId="0">
      <selection activeCell="A19" sqref="A19"/>
    </sheetView>
  </sheetViews>
  <sheetFormatPr defaultColWidth="10" defaultRowHeight="13.5"/>
  <cols>
    <col min="1" max="1" width="40" customWidth="1"/>
    <col min="2" max="2" width="20.5" customWidth="1"/>
    <col min="3" max="3" width="18.875" customWidth="1"/>
    <col min="4" max="4" width="9.75" customWidth="1"/>
  </cols>
  <sheetData>
    <row r="1" spans="1:4" ht="35.25" customHeight="1">
      <c r="A1" s="284" t="s">
        <v>1228</v>
      </c>
      <c r="B1" s="284"/>
      <c r="C1" s="284"/>
      <c r="D1" s="44"/>
    </row>
    <row r="2" spans="1:4" ht="22.7" customHeight="1">
      <c r="A2" s="47" t="s">
        <v>956</v>
      </c>
      <c r="B2" s="2"/>
      <c r="C2" s="50" t="s">
        <v>0</v>
      </c>
    </row>
    <row r="3" spans="1:4" ht="34.15" customHeight="1">
      <c r="A3" s="182" t="s">
        <v>1268</v>
      </c>
      <c r="B3" s="233" t="s">
        <v>1316</v>
      </c>
      <c r="C3" s="182" t="s">
        <v>1248</v>
      </c>
    </row>
    <row r="4" spans="1:4" ht="34.15" customHeight="1">
      <c r="A4" s="210" t="s">
        <v>1250</v>
      </c>
      <c r="B4" s="211">
        <f>SUM(B5,B7,B9,B11,B12)</f>
        <v>14421</v>
      </c>
      <c r="C4" s="211">
        <f>SUM(C5,C7,C9,C11,C12)</f>
        <v>222447</v>
      </c>
    </row>
    <row r="5" spans="1:4" ht="34.15" customHeight="1">
      <c r="A5" s="5" t="s">
        <v>67</v>
      </c>
      <c r="B5" s="32">
        <v>1064</v>
      </c>
      <c r="C5" s="32">
        <v>12545</v>
      </c>
    </row>
    <row r="6" spans="1:4" ht="34.15" customHeight="1">
      <c r="A6" s="5" t="s">
        <v>896</v>
      </c>
      <c r="B6" s="32">
        <v>1064</v>
      </c>
      <c r="C6" s="32"/>
    </row>
    <row r="7" spans="1:4" ht="34.15" customHeight="1">
      <c r="A7" s="5" t="s">
        <v>68</v>
      </c>
      <c r="B7" s="32">
        <v>3515</v>
      </c>
      <c r="C7" s="32">
        <v>7565</v>
      </c>
    </row>
    <row r="8" spans="1:4" ht="34.15" customHeight="1">
      <c r="A8" s="5" t="s">
        <v>897</v>
      </c>
      <c r="B8" s="32">
        <v>3515</v>
      </c>
      <c r="C8" s="32"/>
    </row>
    <row r="9" spans="1:4" ht="34.15" customHeight="1">
      <c r="A9" s="5" t="s">
        <v>69</v>
      </c>
      <c r="B9" s="32">
        <v>17</v>
      </c>
      <c r="C9" s="32">
        <v>67457</v>
      </c>
    </row>
    <row r="10" spans="1:4" ht="34.15" customHeight="1">
      <c r="A10" s="5" t="s">
        <v>898</v>
      </c>
      <c r="B10" s="32">
        <v>17</v>
      </c>
      <c r="C10" s="32"/>
    </row>
    <row r="11" spans="1:4" ht="34.15" customHeight="1">
      <c r="A11" s="5" t="s">
        <v>70</v>
      </c>
      <c r="B11" s="32"/>
      <c r="C11" s="32"/>
    </row>
    <row r="12" spans="1:4" ht="34.15" customHeight="1">
      <c r="A12" s="5" t="s">
        <v>71</v>
      </c>
      <c r="B12" s="32">
        <v>9825</v>
      </c>
      <c r="C12" s="32">
        <v>134880</v>
      </c>
    </row>
  </sheetData>
  <mergeCells count="1">
    <mergeCell ref="A1:C1"/>
  </mergeCells>
  <phoneticPr fontId="6" type="noConversion"/>
  <pageMargins left="1.1023622047244095" right="1.0629921259842521" top="1.3779527559055118" bottom="1.1811023622047245" header="0.51181102362204722" footer="0.78740157480314965"/>
  <pageSetup paperSize="9" pageOrder="overThenDown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showZeros="0" view="pageBreakPreview" zoomScale="115" zoomScaleSheetLayoutView="115" workbookViewId="0">
      <selection activeCell="A19" sqref="A19"/>
    </sheetView>
  </sheetViews>
  <sheetFormatPr defaultColWidth="10" defaultRowHeight="13.5"/>
  <cols>
    <col min="1" max="1" width="10.375" style="175" customWidth="1"/>
    <col min="2" max="2" width="38.25" style="175" customWidth="1"/>
    <col min="3" max="3" width="17.25" style="175" customWidth="1"/>
    <col min="4" max="4" width="13.5" style="175" customWidth="1"/>
    <col min="5" max="5" width="9.75" style="175" customWidth="1"/>
    <col min="6" max="16384" width="10" style="175"/>
  </cols>
  <sheetData>
    <row r="1" spans="1:4" ht="39.75" customHeight="1">
      <c r="A1" s="284" t="s">
        <v>1227</v>
      </c>
      <c r="B1" s="284"/>
      <c r="C1" s="284"/>
      <c r="D1" s="284"/>
    </row>
    <row r="2" spans="1:4" ht="22.7" customHeight="1">
      <c r="A2" s="47" t="s">
        <v>957</v>
      </c>
      <c r="B2" s="43"/>
      <c r="C2" s="43"/>
      <c r="D2" s="50" t="s">
        <v>0</v>
      </c>
    </row>
    <row r="3" spans="1:4" ht="34.15" customHeight="1">
      <c r="A3" s="54" t="s">
        <v>36</v>
      </c>
      <c r="B3" s="54" t="s">
        <v>37</v>
      </c>
      <c r="C3" s="54" t="s">
        <v>1316</v>
      </c>
      <c r="D3" s="54" t="s">
        <v>1248</v>
      </c>
    </row>
    <row r="4" spans="1:4" ht="30" customHeight="1">
      <c r="A4" s="63"/>
      <c r="B4" s="201" t="s">
        <v>1250</v>
      </c>
      <c r="C4" s="199">
        <f>C5+C6</f>
        <v>3070</v>
      </c>
      <c r="D4" s="199">
        <f>D5+D6</f>
        <v>3836</v>
      </c>
    </row>
    <row r="5" spans="1:4" ht="30" customHeight="1">
      <c r="A5" s="63">
        <v>208</v>
      </c>
      <c r="B5" s="144" t="s">
        <v>387</v>
      </c>
      <c r="C5" s="60"/>
      <c r="D5" s="54"/>
    </row>
    <row r="6" spans="1:4" ht="30" customHeight="1">
      <c r="A6" s="63">
        <v>223</v>
      </c>
      <c r="B6" s="144" t="s">
        <v>899</v>
      </c>
      <c r="C6" s="60">
        <f>C7+C10+C12+C13</f>
        <v>3070</v>
      </c>
      <c r="D6" s="60">
        <f>D7+D10+D12+D13</f>
        <v>3836</v>
      </c>
    </row>
    <row r="7" spans="1:4" ht="30" customHeight="1">
      <c r="A7" s="63">
        <v>22301</v>
      </c>
      <c r="B7" s="144" t="s">
        <v>900</v>
      </c>
      <c r="C7" s="60">
        <f>SUM(C8:C9)</f>
        <v>537</v>
      </c>
      <c r="D7" s="60">
        <f>SUM(D8:D9)</f>
        <v>907</v>
      </c>
    </row>
    <row r="8" spans="1:4" ht="30" customHeight="1">
      <c r="A8" s="63">
        <v>2230105</v>
      </c>
      <c r="B8" s="144" t="s">
        <v>901</v>
      </c>
      <c r="C8" s="60">
        <v>537</v>
      </c>
      <c r="D8" s="54"/>
    </row>
    <row r="9" spans="1:4" ht="30" customHeight="1">
      <c r="A9" s="63">
        <v>2230199</v>
      </c>
      <c r="B9" s="144" t="s">
        <v>902</v>
      </c>
      <c r="C9" s="60">
        <v>0</v>
      </c>
      <c r="D9" s="60">
        <v>907</v>
      </c>
    </row>
    <row r="10" spans="1:4" ht="30" customHeight="1">
      <c r="A10" s="63">
        <v>22302</v>
      </c>
      <c r="B10" s="144" t="s">
        <v>903</v>
      </c>
      <c r="C10" s="60">
        <f>SUM(C11:C11)</f>
        <v>1503</v>
      </c>
      <c r="D10" s="60">
        <f>SUM(D11:D11)</f>
        <v>1675</v>
      </c>
    </row>
    <row r="11" spans="1:4" ht="30" customHeight="1">
      <c r="A11" s="63">
        <v>2230299</v>
      </c>
      <c r="B11" s="144" t="s">
        <v>904</v>
      </c>
      <c r="C11" s="60">
        <v>1503</v>
      </c>
      <c r="D11" s="67">
        <v>1675</v>
      </c>
    </row>
    <row r="12" spans="1:4" ht="30" customHeight="1">
      <c r="A12" s="63">
        <v>22303</v>
      </c>
      <c r="B12" s="144" t="s">
        <v>905</v>
      </c>
      <c r="C12" s="60"/>
      <c r="D12" s="69"/>
    </row>
    <row r="13" spans="1:4" ht="30" customHeight="1">
      <c r="A13" s="63">
        <v>22399</v>
      </c>
      <c r="B13" s="144" t="s">
        <v>906</v>
      </c>
      <c r="C13" s="60">
        <f>C14</f>
        <v>1030</v>
      </c>
      <c r="D13" s="60">
        <f>D14</f>
        <v>1254</v>
      </c>
    </row>
    <row r="14" spans="1:4" ht="30" customHeight="1">
      <c r="A14" s="63">
        <v>2239999</v>
      </c>
      <c r="B14" s="144" t="s">
        <v>77</v>
      </c>
      <c r="C14" s="60">
        <v>1030</v>
      </c>
      <c r="D14" s="60">
        <v>1254</v>
      </c>
    </row>
  </sheetData>
  <mergeCells count="1">
    <mergeCell ref="A1:D1"/>
  </mergeCells>
  <phoneticPr fontId="6" type="noConversion"/>
  <pageMargins left="1.1023622047244095" right="1.0629921259842521" top="1.3779527559055118" bottom="1.1811023622047245" header="0.51181102362204722" footer="0.78740157480314965"/>
  <pageSetup paperSize="9" pageOrder="overThenDown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showZeros="0" view="pageBreakPreview" zoomScaleSheetLayoutView="100" workbookViewId="0">
      <selection activeCell="A19" sqref="A19"/>
    </sheetView>
  </sheetViews>
  <sheetFormatPr defaultColWidth="10" defaultRowHeight="13.5"/>
  <cols>
    <col min="1" max="1" width="29" style="272" customWidth="1"/>
    <col min="2" max="2" width="10.875" customWidth="1"/>
    <col min="3" max="3" width="29" style="272" customWidth="1"/>
    <col min="4" max="4" width="10.375" customWidth="1"/>
    <col min="5" max="5" width="9.75" customWidth="1"/>
  </cols>
  <sheetData>
    <row r="1" spans="1:4" ht="34.5" customHeight="1">
      <c r="A1" s="284" t="s">
        <v>1229</v>
      </c>
      <c r="B1" s="284"/>
      <c r="C1" s="284"/>
      <c r="D1" s="284"/>
    </row>
    <row r="2" spans="1:4" ht="22.7" customHeight="1">
      <c r="A2" s="269" t="s">
        <v>958</v>
      </c>
      <c r="B2" s="2"/>
      <c r="C2" s="289" t="s">
        <v>0</v>
      </c>
      <c r="D2" s="289"/>
    </row>
    <row r="3" spans="1:4" ht="34.15" customHeight="1">
      <c r="A3" s="288" t="s">
        <v>1269</v>
      </c>
      <c r="B3" s="288"/>
      <c r="C3" s="288" t="s">
        <v>1270</v>
      </c>
      <c r="D3" s="288"/>
    </row>
    <row r="4" spans="1:4" ht="34.15" customHeight="1">
      <c r="A4" s="273" t="s">
        <v>3</v>
      </c>
      <c r="B4" s="178" t="s">
        <v>4</v>
      </c>
      <c r="C4" s="273" t="s">
        <v>3</v>
      </c>
      <c r="D4" s="178" t="s">
        <v>4</v>
      </c>
    </row>
    <row r="5" spans="1:4" ht="34.15" customHeight="1">
      <c r="A5" s="274" t="s">
        <v>32</v>
      </c>
      <c r="B5" s="213">
        <f>SUM(B6,B13)</f>
        <v>223538</v>
      </c>
      <c r="C5" s="274" t="s">
        <v>33</v>
      </c>
      <c r="D5" s="213">
        <f>SUM(D6,D13)</f>
        <v>223538</v>
      </c>
    </row>
    <row r="6" spans="1:4" ht="34.15" customHeight="1">
      <c r="A6" s="162" t="s">
        <v>5</v>
      </c>
      <c r="B6" s="179">
        <f>SUM(B7:B11)</f>
        <v>222447</v>
      </c>
      <c r="C6" s="162" t="s">
        <v>6</v>
      </c>
      <c r="D6" s="179">
        <f>SUM(D7:D12)</f>
        <v>3836</v>
      </c>
    </row>
    <row r="7" spans="1:4" ht="34.15" customHeight="1">
      <c r="A7" s="162" t="s">
        <v>52</v>
      </c>
      <c r="B7" s="179">
        <v>12545</v>
      </c>
      <c r="C7" s="162" t="s">
        <v>53</v>
      </c>
      <c r="D7" s="179"/>
    </row>
    <row r="8" spans="1:4" ht="34.15" customHeight="1">
      <c r="A8" s="162" t="s">
        <v>54</v>
      </c>
      <c r="B8" s="179">
        <v>7565</v>
      </c>
      <c r="C8" s="162" t="s">
        <v>1247</v>
      </c>
      <c r="D8" s="179">
        <v>907</v>
      </c>
    </row>
    <row r="9" spans="1:4" ht="34.15" customHeight="1">
      <c r="A9" s="162" t="s">
        <v>56</v>
      </c>
      <c r="B9" s="179">
        <v>67457</v>
      </c>
      <c r="C9" s="162" t="s">
        <v>57</v>
      </c>
      <c r="D9" s="179">
        <v>1675</v>
      </c>
    </row>
    <row r="10" spans="1:4" ht="34.15" customHeight="1">
      <c r="A10" s="162" t="s">
        <v>58</v>
      </c>
      <c r="B10" s="179"/>
      <c r="C10" s="162" t="s">
        <v>59</v>
      </c>
      <c r="D10" s="179">
        <v>0</v>
      </c>
    </row>
    <row r="11" spans="1:4" ht="34.15" customHeight="1">
      <c r="A11" s="162" t="s">
        <v>60</v>
      </c>
      <c r="B11" s="179">
        <v>134880</v>
      </c>
      <c r="C11" s="162" t="s">
        <v>1246</v>
      </c>
      <c r="D11" s="179">
        <v>1254</v>
      </c>
    </row>
    <row r="12" spans="1:4" ht="34.15" customHeight="1">
      <c r="A12" s="162"/>
      <c r="B12" s="179"/>
      <c r="C12" s="162" t="s">
        <v>62</v>
      </c>
      <c r="D12" s="179"/>
    </row>
    <row r="13" spans="1:4" ht="34.15" customHeight="1">
      <c r="A13" s="162" t="s">
        <v>9</v>
      </c>
      <c r="B13" s="179">
        <f>SUM(B14)</f>
        <v>1091</v>
      </c>
      <c r="C13" s="162" t="s">
        <v>10</v>
      </c>
      <c r="D13" s="179">
        <f>SUM(D15:D18)</f>
        <v>219702</v>
      </c>
    </row>
    <row r="14" spans="1:4" ht="34.15" customHeight="1">
      <c r="A14" s="162" t="s">
        <v>63</v>
      </c>
      <c r="B14" s="179">
        <v>1091</v>
      </c>
      <c r="C14" s="162" t="s">
        <v>64</v>
      </c>
      <c r="D14" s="179"/>
    </row>
    <row r="15" spans="1:4" ht="34.15" customHeight="1">
      <c r="A15" s="162"/>
      <c r="B15" s="179"/>
      <c r="C15" s="162" t="s">
        <v>65</v>
      </c>
      <c r="D15" s="179"/>
    </row>
    <row r="16" spans="1:4" ht="34.15" customHeight="1">
      <c r="A16" s="162"/>
      <c r="B16" s="179"/>
      <c r="C16" s="162" t="s">
        <v>66</v>
      </c>
      <c r="D16" s="179">
        <v>219702</v>
      </c>
    </row>
    <row r="17" spans="1:4" ht="34.15" customHeight="1">
      <c r="A17" s="162" t="s">
        <v>28</v>
      </c>
      <c r="B17" s="179"/>
      <c r="C17" s="162" t="s">
        <v>29</v>
      </c>
      <c r="D17" s="179"/>
    </row>
    <row r="18" spans="1:4" ht="34.15" customHeight="1">
      <c r="A18" s="162" t="s">
        <v>30</v>
      </c>
      <c r="B18" s="179"/>
      <c r="C18" s="162" t="s">
        <v>31</v>
      </c>
      <c r="D18" s="179"/>
    </row>
  </sheetData>
  <mergeCells count="4">
    <mergeCell ref="A1:D1"/>
    <mergeCell ref="A3:B3"/>
    <mergeCell ref="C3:D3"/>
    <mergeCell ref="C2:D2"/>
  </mergeCells>
  <phoneticPr fontId="6" type="noConversion"/>
  <pageMargins left="1.1023622047244095" right="1.0629921259842521" top="1.3779527559055118" bottom="1.1811023622047245" header="0.51181102362204722" footer="0.78740157480314965"/>
  <pageSetup paperSize="9" pageOrder="overThenDown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29</vt:i4>
      </vt:variant>
      <vt:variant>
        <vt:lpstr>命名范围</vt:lpstr>
      </vt:variant>
      <vt:variant>
        <vt:i4>11</vt:i4>
      </vt:variant>
    </vt:vector>
  </HeadingPairs>
  <TitlesOfParts>
    <vt:vector size="40" baseType="lpstr">
      <vt:lpstr>市收</vt:lpstr>
      <vt:lpstr>市支</vt:lpstr>
      <vt:lpstr>市收支</vt:lpstr>
      <vt:lpstr>市基金收</vt:lpstr>
      <vt:lpstr>市基金支</vt:lpstr>
      <vt:lpstr>市基金收支</vt:lpstr>
      <vt:lpstr>市国营收</vt:lpstr>
      <vt:lpstr>市国营支</vt:lpstr>
      <vt:lpstr>市国营收支</vt:lpstr>
      <vt:lpstr>市社保22</vt:lpstr>
      <vt:lpstr>市社保23</vt:lpstr>
      <vt:lpstr>本级收</vt:lpstr>
      <vt:lpstr>本级支</vt:lpstr>
      <vt:lpstr>本级收支</vt:lpstr>
      <vt:lpstr>本级政府经济</vt:lpstr>
      <vt:lpstr>本级基本支出</vt:lpstr>
      <vt:lpstr>对下分项目</vt:lpstr>
      <vt:lpstr>对下分地区</vt:lpstr>
      <vt:lpstr>债务余额</vt:lpstr>
      <vt:lpstr>本级基金收</vt:lpstr>
      <vt:lpstr>本级基金支</vt:lpstr>
      <vt:lpstr>本级基金收支</vt:lpstr>
      <vt:lpstr>基金对下分项目</vt:lpstr>
      <vt:lpstr>基金对下分地区</vt:lpstr>
      <vt:lpstr>本级国营收</vt:lpstr>
      <vt:lpstr>本级国营支</vt:lpstr>
      <vt:lpstr>本级国营收支</vt:lpstr>
      <vt:lpstr>本级社保22</vt:lpstr>
      <vt:lpstr>本级社保23</vt:lpstr>
      <vt:lpstr>本级基金收!Print_Area</vt:lpstr>
      <vt:lpstr>本级社保22!Print_Area</vt:lpstr>
      <vt:lpstr>本级收!Print_Area</vt:lpstr>
      <vt:lpstr>对下分项目!Print_Area</vt:lpstr>
      <vt:lpstr>市收!Print_Area</vt:lpstr>
      <vt:lpstr>债务余额!Print_Area</vt:lpstr>
      <vt:lpstr>本级基金支!Print_Titles</vt:lpstr>
      <vt:lpstr>本级支!Print_Titles</vt:lpstr>
      <vt:lpstr>对下分项目!Print_Titles</vt:lpstr>
      <vt:lpstr>市基金支!Print_Titles</vt:lpstr>
      <vt:lpstr>市支!Print_Titles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刘晓东</cp:lastModifiedBy>
  <cp:lastPrinted>2022-12-28T07:18:51Z</cp:lastPrinted>
  <dcterms:created xsi:type="dcterms:W3CDTF">2022-12-02T03:20:49Z</dcterms:created>
  <dcterms:modified xsi:type="dcterms:W3CDTF">2023-01-11T01:25:51Z</dcterms:modified>
</cp:coreProperties>
</file>