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6" activeTab="12"/>
  </bookViews>
  <sheets>
    <sheet name="市收" sheetId="3" r:id="rId1"/>
    <sheet name="市支" sheetId="4" r:id="rId2"/>
    <sheet name="市收支" sheetId="5" r:id="rId3"/>
    <sheet name="市基金收" sheetId="15" r:id="rId4"/>
    <sheet name="市基金支" sheetId="16" r:id="rId5"/>
    <sheet name="市基金收支" sheetId="14" r:id="rId6"/>
    <sheet name="市国营收" sheetId="30" r:id="rId7"/>
    <sheet name="市国营支" sheetId="31" r:id="rId8"/>
    <sheet name="市国营收支" sheetId="32" r:id="rId9"/>
    <sheet name="市社保24" sheetId="38" r:id="rId10"/>
    <sheet name="市社保25" sheetId="33" r:id="rId11"/>
    <sheet name="本级收" sheetId="6" r:id="rId12"/>
    <sheet name="本级支" sheetId="7" r:id="rId13"/>
    <sheet name="本级收支" sheetId="29" r:id="rId14"/>
    <sheet name="本级政府经济" sheetId="36" r:id="rId15"/>
    <sheet name="本级基本支出" sheetId="9" r:id="rId16"/>
    <sheet name="对下分项目" sheetId="11" r:id="rId17"/>
    <sheet name="对下分地区" sheetId="12" r:id="rId18"/>
    <sheet name="债务余额" sheetId="13" r:id="rId19"/>
    <sheet name="本级基金收" sheetId="18" r:id="rId20"/>
    <sheet name="本级基金支" sheetId="19" r:id="rId21"/>
    <sheet name="本级基金收支" sheetId="17" r:id="rId22"/>
    <sheet name="基金对下分项目" sheetId="37" r:id="rId23"/>
    <sheet name="基金对下分地区" sheetId="23" r:id="rId24"/>
    <sheet name="本级国营收" sheetId="26" r:id="rId25"/>
    <sheet name="本级国营支" sheetId="27" r:id="rId26"/>
    <sheet name="本级国营收支" sheetId="25" r:id="rId27"/>
    <sheet name="本级社保24" sheetId="39" r:id="rId28"/>
    <sheet name="本级社保25" sheetId="35" r:id="rId29"/>
  </sheets>
  <definedNames>
    <definedName name="_xlnm._FilterDatabase" localSheetId="1" hidden="1">市支!$A$3:$D$894</definedName>
    <definedName name="_xlnm._FilterDatabase" localSheetId="4" hidden="1">市基金支!$A$3:$D$101</definedName>
    <definedName name="_xlnm._FilterDatabase" localSheetId="12" hidden="1">本级支!$A$3:$D$628</definedName>
    <definedName name="_xlnm._FilterDatabase" localSheetId="16" hidden="1">对下分项目!$A$3:$C$134</definedName>
    <definedName name="_xlnm.Print_Area" localSheetId="15">本级基本支出!$B$1:$E$28</definedName>
    <definedName name="_xlnm.Print_Area" localSheetId="19">本级基金收!$A$1:$C$14</definedName>
    <definedName name="_xlnm.Print_Area" localSheetId="21">本级基金收支!$A$1:$D$14</definedName>
    <definedName name="_xlnm.Print_Area" localSheetId="27">本级社保24!$A$1:$G$17</definedName>
    <definedName name="_xlnm.Print_Area" localSheetId="11">本级收!$A$1:$C$30</definedName>
    <definedName name="_xlnm.Print_Area" localSheetId="13">本级收支!$A$1:$D$24</definedName>
    <definedName name="_xlnm.Print_Area" localSheetId="16">对下分项目!$A$1:$B$134</definedName>
    <definedName name="_xlnm.Print_Area" localSheetId="22">基金对下分项目!$A$1:$B$28</definedName>
    <definedName name="_xlnm.Print_Area" localSheetId="8">市国营收支!$A$1:$D$18</definedName>
    <definedName name="_xlnm.Print_Area" localSheetId="5">市基金收支!$A$1:$D$14</definedName>
    <definedName name="_xlnm.Print_Area" localSheetId="0">市收!$A$1:$C$30</definedName>
    <definedName name="_xlnm.Print_Area" localSheetId="2">市收支!$A$1:$D$19</definedName>
    <definedName name="_xlnm.Print_Area" localSheetId="1">市支!$A$1:$D$894</definedName>
    <definedName name="_xlnm.Print_Area" localSheetId="18">债务余额!$A$1:$C$16</definedName>
    <definedName name="_xlnm.Print_Titles" localSheetId="20">本级基金支!$3:$3</definedName>
    <definedName name="_xlnm.Print_Titles" localSheetId="12">本级支!$3:$3</definedName>
    <definedName name="_xlnm.Print_Titles" localSheetId="16">对下分项目!$3:$3</definedName>
    <definedName name="_xlnm.Print_Titles" localSheetId="4">市基金支!$3:$3</definedName>
    <definedName name="_xlnm.Print_Titles" localSheetId="1">市支!$3:$3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<sst xmlns="http://schemas.openxmlformats.org/spreadsheetml/2006/main" count="2534" uniqueCount="1334">
  <si>
    <t>赤峰市2025年一般公共预算收入预算表</t>
  </si>
  <si>
    <t>表一</t>
  </si>
  <si>
    <t>单位：万元</t>
  </si>
  <si>
    <t>项  目</t>
  </si>
  <si>
    <t>上年1-11月执行数</t>
  </si>
  <si>
    <t>预算数</t>
  </si>
  <si>
    <t>合  计</t>
  </si>
  <si>
    <t>一、税收收入</t>
  </si>
  <si>
    <t xml:space="preserve">  增值税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</si>
  <si>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</si>
  <si>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</si>
  <si>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</si>
  <si>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</si>
  <si>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</si>
  <si>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</si>
  <si>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</si>
  <si>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</si>
  <si>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</si>
  <si>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</si>
  <si>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</si>
  <si>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</si>
  <si>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</si>
  <si>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</si>
  <si>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</si>
  <si>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</si>
  <si>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</si>
  <si>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</si>
  <si>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</si>
  <si>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</si>
  <si>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</si>
  <si>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</si>
  <si>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</si>
  <si>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</si>
  <si>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赤峰市2025年一般公共预算支出预算表</t>
  </si>
  <si>
    <t>表二</t>
  </si>
  <si>
    <t>科目编码</t>
  </si>
  <si>
    <t>科目名称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</si>
  <si>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</si>
  <si>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</si>
  <si>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</si>
  <si>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</si>
  <si>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</si>
  <si>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</si>
  <si>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人大监督</t>
  </si>
  <si>
    <t xml:space="preserve">      人大代表履职能力提升</t>
  </si>
  <si>
    <t xml:space="preserve">      代表工作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</si>
  <si>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</si>
  <si>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</si>
  <si>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</si>
  <si>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</si>
  <si>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</si>
  <si>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</si>
  <si>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</si>
  <si>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</si>
  <si>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</si>
  <si>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政务公开审批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</si>
  <si>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</si>
  <si>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</si>
  <si>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</si>
  <si>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社会事业发展规划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</si>
  <si>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</si>
  <si>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</si>
  <si>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</si>
  <si>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</si>
  <si>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</si>
  <si>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</si>
  <si>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</si>
  <si>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</si>
  <si>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</si>
  <si>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</si>
  <si>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</si>
  <si>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</si>
  <si>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</si>
  <si>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</si>
  <si>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</si>
  <si>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</si>
  <si>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</si>
  <si>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</si>
  <si>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</si>
  <si>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  其他审计事务支出</t>
  </si>
  <si>
    <t xml:space="preserve">    海关事务</t>
  </si>
  <si>
    <t xml:space="preserve">      其他海关事务支出</t>
  </si>
  <si>
    <t xml:space="preserve">    纪检监察事务</t>
  </si>
  <si>
    <t xml:space="preserve">      大案要案查处</t>
  </si>
  <si>
    <t xml:space="preserve">      巡视工作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</si>
  <si>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</si>
  <si>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</si>
  <si>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</si>
  <si>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</si>
  <si>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知识产权事务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</si>
  <si>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</si>
  <si>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</si>
  <si>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</si>
  <si>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</si>
  <si>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</si>
  <si>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</si>
  <si>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</si>
  <si>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</si>
  <si>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</si>
  <si>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</si>
  <si>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</si>
  <si>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</si>
  <si>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</si>
  <si>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</si>
  <si>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</si>
  <si>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</si>
  <si>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</si>
  <si>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</si>
  <si>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</si>
  <si>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</si>
  <si>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</si>
  <si>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</si>
  <si>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</si>
  <si>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</si>
  <si>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</si>
  <si>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</si>
  <si>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</si>
  <si>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</si>
  <si>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</si>
  <si>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</si>
  <si>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</si>
  <si>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</si>
  <si>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</si>
  <si>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</si>
  <si>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</si>
  <si>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</si>
  <si>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</si>
  <si>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</si>
  <si>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</si>
  <si>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</si>
  <si>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</si>
  <si>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其他社会工作事务支出</t>
  </si>
  <si>
    <t xml:space="preserve">    信访事务</t>
  </si>
  <si>
    <t xml:space="preserve">      信访业务</t>
  </si>
  <si>
    <t xml:space="preserve">      其他信访事务支出</t>
  </si>
  <si>
    <t xml:space="preserve">    其他一般公共服务支出</t>
  </si>
  <si>
    <t xml:space="preserve">      其他一般公共服务支出</t>
  </si>
  <si>
    <t xml:space="preserve">  外交支出</t>
  </si>
  <si>
    <t xml:space="preserve">  国防支出</t>
  </si>
  <si>
    <t xml:space="preserve">    军费</t>
  </si>
  <si>
    <t xml:space="preserve">    国防科研事业</t>
  </si>
  <si>
    <t xml:space="preserve">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</si>
  <si>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</si>
  <si>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</si>
  <si>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</si>
  <si>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</si>
  <si>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民兵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</si>
  <si>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</si>
  <si>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</si>
  <si>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</si>
  <si>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</si>
  <si>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</si>
  <si>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</si>
  <si>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</si>
  <si>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</si>
  <si>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</si>
  <si>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</si>
  <si>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</si>
  <si>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</si>
  <si>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</si>
  <si>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</si>
  <si>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</si>
  <si>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</si>
  <si>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</si>
  <si>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</si>
  <si>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</si>
  <si>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</si>
  <si>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</si>
  <si>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</si>
  <si>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</si>
  <si>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</si>
  <si>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</si>
  <si>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</si>
  <si>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</si>
  <si>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</si>
  <si>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</si>
  <si>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</si>
  <si>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</si>
  <si>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</si>
  <si>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狱政设施建设</t>
  </si>
  <si>
    <t xml:space="preserve">    强制隔离戒毒</t>
  </si>
  <si>
    <t xml:space="preserve">    国家保密</t>
  </si>
  <si>
    <t xml:space="preserve">      保密管理</t>
  </si>
  <si>
    <t xml:space="preserve">    缉私警察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</si>
  <si>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</si>
  <si>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</si>
  <si>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</si>
  <si>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</si>
  <si>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</si>
  <si>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</si>
  <si>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</si>
  <si>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</si>
  <si>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</si>
  <si>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</si>
  <si>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</si>
  <si>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</si>
  <si>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</si>
  <si>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</si>
  <si>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</si>
  <si>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</si>
  <si>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</si>
  <si>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</si>
  <si>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成人高等教育</t>
  </si>
  <si>
    <t xml:space="preserve">      成人广播电视教育</t>
  </si>
  <si>
    <t xml:space="preserve">    广播电视教育</t>
  </si>
  <si>
    <t xml:space="preserve">      其他广播电视教育支出</t>
  </si>
  <si>
    <t xml:space="preserve">    留学教育</t>
  </si>
  <si>
    <t xml:space="preserve">    特殊教育</t>
  </si>
  <si>
    <t xml:space="preserve">      特殊学校教育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</si>
  <si>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</si>
  <si>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</si>
  <si>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</si>
  <si>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</si>
  <si>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</si>
  <si>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教育费附加安排的支出</t>
  </si>
  <si>
    <t xml:space="preserve">      农村中小学校舍建设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</si>
  <si>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</si>
  <si>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</si>
  <si>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</si>
  <si>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</si>
  <si>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</si>
  <si>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</si>
  <si>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</si>
  <si>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</si>
  <si>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</si>
  <si>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其他基础研究支出</t>
  </si>
  <si>
    <t xml:space="preserve">    应用研究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</si>
  <si>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</si>
  <si>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</si>
  <si>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</si>
  <si>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</si>
  <si>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</si>
  <si>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</si>
  <si>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</si>
  <si>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</si>
  <si>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</si>
  <si>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</si>
  <si>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科学技术普及</t>
  </si>
  <si>
    <t xml:space="preserve">      科普活动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</si>
  <si>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</si>
  <si>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</si>
  <si>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</si>
  <si>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</si>
  <si>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</si>
  <si>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</si>
  <si>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</si>
  <si>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其他科技重大项目</t>
  </si>
  <si>
    <t xml:space="preserve">    其他科学技术支出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</si>
  <si>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</si>
  <si>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</si>
  <si>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</si>
  <si>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</si>
  <si>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</si>
  <si>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</si>
  <si>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</si>
  <si>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</si>
  <si>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</si>
  <si>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</si>
  <si>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</si>
  <si>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</si>
  <si>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</si>
  <si>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</si>
  <si>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</si>
  <si>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</si>
  <si>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</si>
  <si>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</si>
  <si>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</si>
  <si>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</si>
  <si>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</si>
  <si>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</si>
  <si>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</si>
  <si>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</si>
  <si>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</si>
  <si>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</si>
  <si>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</si>
  <si>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</si>
  <si>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</si>
  <si>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</si>
  <si>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电影</t>
  </si>
  <si>
    <t xml:space="preserve">      其他新闻出版电影支出</t>
  </si>
  <si>
    <t xml:space="preserve">    广播电视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</si>
  <si>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</si>
  <si>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</si>
  <si>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</si>
  <si>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</si>
  <si>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</si>
  <si>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</si>
  <si>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</si>
  <si>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</si>
  <si>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</si>
  <si>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</si>
  <si>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</si>
  <si>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</si>
  <si>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</si>
  <si>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</si>
  <si>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劳动人事争议调解仲裁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</si>
  <si>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</si>
  <si>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</si>
  <si>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</si>
  <si>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行政区划和地名管理</t>
  </si>
  <si>
    <t xml:space="preserve">      基层政权建设和社区治理</t>
  </si>
  <si>
    <t xml:space="preserve">      老龄事务</t>
  </si>
  <si>
    <t xml:space="preserve">      其他民政管理事务支出</t>
  </si>
  <si>
    <t xml:space="preserve">    补充全国社会保障基金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</si>
  <si>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</si>
  <si>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</si>
  <si>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</si>
  <si>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</si>
  <si>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</si>
  <si>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</si>
  <si>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</si>
  <si>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</si>
  <si>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</si>
  <si>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</si>
  <si>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</si>
  <si>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</si>
  <si>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</si>
  <si>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</si>
  <si>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</si>
  <si>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</si>
  <si>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</si>
  <si>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</si>
  <si>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</si>
  <si>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</si>
  <si>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</si>
  <si>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</si>
  <si>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</si>
  <si>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</si>
  <si>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</si>
  <si>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</si>
  <si>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</si>
  <si>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</si>
  <si>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</si>
  <si>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</si>
  <si>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</si>
  <si>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</si>
  <si>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</si>
  <si>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</si>
  <si>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</si>
  <si>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</si>
  <si>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</si>
  <si>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</si>
  <si>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</si>
  <si>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</si>
  <si>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</si>
  <si>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</si>
  <si>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</si>
  <si>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</si>
  <si>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</si>
  <si>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</si>
  <si>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</si>
  <si>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</si>
  <si>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</si>
  <si>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</si>
  <si>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</si>
  <si>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</si>
  <si>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</si>
  <si>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</si>
  <si>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</si>
  <si>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</si>
  <si>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</si>
  <si>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</si>
  <si>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</si>
  <si>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</si>
  <si>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</si>
  <si>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</si>
  <si>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</si>
  <si>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</si>
  <si>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</si>
  <si>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</si>
  <si>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</si>
  <si>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</si>
  <si>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</si>
  <si>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</si>
  <si>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</si>
  <si>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</si>
  <si>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</si>
  <si>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</si>
  <si>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</si>
  <si>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</si>
  <si>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</si>
  <si>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</si>
  <si>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</si>
  <si>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</si>
  <si>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</si>
  <si>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</si>
  <si>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</si>
  <si>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</si>
  <si>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</si>
  <si>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</si>
  <si>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</si>
  <si>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</si>
  <si>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</si>
  <si>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</si>
  <si>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</si>
  <si>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其他专科医院</t>
  </si>
  <si>
    <t xml:space="preserve">      行业医院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</si>
  <si>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</si>
  <si>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</si>
  <si>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</si>
  <si>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</si>
  <si>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</si>
  <si>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</si>
  <si>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</si>
  <si>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</si>
  <si>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</si>
  <si>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</si>
  <si>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</si>
  <si>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</si>
  <si>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基本公共卫生服务</t>
  </si>
  <si>
    <t xml:space="preserve">      重大公共卫生服务</t>
  </si>
  <si>
    <t xml:space="preserve">      突发公共卫生事件应急处置</t>
  </si>
  <si>
    <t xml:space="preserve">      其他公共卫生支出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</si>
  <si>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</si>
  <si>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</si>
  <si>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</si>
  <si>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</si>
  <si>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</si>
  <si>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</si>
  <si>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</si>
  <si>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</si>
  <si>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</si>
  <si>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</si>
  <si>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</si>
  <si>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</si>
  <si>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</si>
  <si>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</si>
  <si>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</si>
  <si>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</si>
  <si>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</si>
  <si>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</si>
  <si>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</si>
  <si>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</si>
  <si>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</si>
  <si>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</si>
  <si>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</si>
  <si>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</si>
  <si>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</si>
  <si>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中医药事务</t>
  </si>
  <si>
    <t xml:space="preserve">      中医（民族医）药专项</t>
  </si>
  <si>
    <t xml:space="preserve">      其他中医药事务支出</t>
  </si>
  <si>
    <t xml:space="preserve">    疾病预防控制事务</t>
  </si>
  <si>
    <t xml:space="preserve">      其他疾病预防控制事务支出</t>
  </si>
  <si>
    <t xml:space="preserve">    托育服务</t>
  </si>
  <si>
    <t xml:space="preserve">      托育机构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</si>
  <si>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</si>
  <si>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</si>
  <si>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</si>
  <si>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</si>
  <si>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</si>
  <si>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</si>
  <si>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</si>
  <si>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</si>
  <si>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</si>
  <si>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</si>
  <si>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</si>
  <si>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</si>
  <si>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</si>
  <si>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固体废弃物与化学品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</si>
  <si>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</si>
  <si>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</si>
  <si>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</si>
  <si>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</si>
  <si>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</si>
  <si>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</si>
  <si>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</si>
  <si>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</si>
  <si>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森林保护修复</t>
  </si>
  <si>
    <t xml:space="preserve">      森林管护</t>
  </si>
  <si>
    <t xml:space="preserve">      政策性社会性支出补助</t>
  </si>
  <si>
    <t xml:space="preserve">      停伐补助</t>
  </si>
  <si>
    <t xml:space="preserve">      其他森林保护修复支出</t>
  </si>
  <si>
    <t xml:space="preserve">    风沙荒漠治理</t>
  </si>
  <si>
    <t xml:space="preserve">      京津风沙源治理工程建设</t>
  </si>
  <si>
    <t xml:space="preserve">    退牧还草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</si>
  <si>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</si>
  <si>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</si>
  <si>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</si>
  <si>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</si>
  <si>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</si>
  <si>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</si>
  <si>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</si>
  <si>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</si>
  <si>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可再生能源</t>
  </si>
  <si>
    <t xml:space="preserve">    循环经济</t>
  </si>
  <si>
    <t xml:space="preserve">    能源管理事务</t>
  </si>
  <si>
    <t xml:space="preserve">      能源行业管理</t>
  </si>
  <si>
    <t xml:space="preserve">      农村电网建设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</si>
  <si>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</si>
  <si>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</si>
  <si>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</si>
  <si>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</si>
  <si>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</si>
  <si>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</si>
  <si>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</si>
  <si>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</si>
  <si>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</si>
  <si>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</si>
  <si>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</si>
  <si>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</si>
  <si>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</si>
  <si>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</si>
  <si>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</si>
  <si>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</si>
  <si>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</si>
  <si>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</si>
  <si>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</si>
  <si>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</si>
  <si>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</si>
  <si>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</si>
  <si>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</si>
  <si>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</si>
  <si>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</si>
  <si>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</si>
  <si>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</si>
  <si>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</si>
  <si>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</si>
  <si>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防灾救灾</t>
  </si>
  <si>
    <t xml:space="preserve">      稳定农民收入补贴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</si>
  <si>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</si>
  <si>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</si>
  <si>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</si>
  <si>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</si>
  <si>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农业生态资源保护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</si>
  <si>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</si>
  <si>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</si>
  <si>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</si>
  <si>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</si>
  <si>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</si>
  <si>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</si>
  <si>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</si>
  <si>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</si>
  <si>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</si>
  <si>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</si>
  <si>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</si>
  <si>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</si>
  <si>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</si>
  <si>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</si>
  <si>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</si>
  <si>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产业化管理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</si>
  <si>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</si>
  <si>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</si>
  <si>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</si>
  <si>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</si>
  <si>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</si>
  <si>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</si>
  <si>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</si>
  <si>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</si>
  <si>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</si>
  <si>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</si>
  <si>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</si>
  <si>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</si>
  <si>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</si>
  <si>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</si>
  <si>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</si>
  <si>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</si>
  <si>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</si>
  <si>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</si>
  <si>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</si>
  <si>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</si>
  <si>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</si>
  <si>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</si>
  <si>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</si>
  <si>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</si>
  <si>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</si>
  <si>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</si>
  <si>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</si>
  <si>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</si>
  <si>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</si>
  <si>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</si>
  <si>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</si>
  <si>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</si>
  <si>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</si>
  <si>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</si>
  <si>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</si>
  <si>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</si>
  <si>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</si>
  <si>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</si>
  <si>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</si>
  <si>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</si>
  <si>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其他普惠金融发展支出</t>
  </si>
  <si>
    <t xml:space="preserve">    目标价格补贴</t>
  </si>
  <si>
    <t xml:space="preserve">      其他目标价格补贴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</si>
  <si>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</si>
  <si>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</si>
  <si>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</si>
  <si>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</si>
  <si>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</si>
  <si>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</si>
  <si>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公路运输管理</t>
  </si>
  <si>
    <t xml:space="preserve">      公路和运输技术标准化建设</t>
  </si>
  <si>
    <t xml:space="preserve">      海事管理</t>
  </si>
  <si>
    <t xml:space="preserve">      其他公路水路运输支出</t>
  </si>
  <si>
    <t xml:space="preserve">    铁路运输</t>
  </si>
  <si>
    <t xml:space="preserve">      其他铁路运输支出</t>
  </si>
  <si>
    <t xml:space="preserve">    民用航空运输</t>
  </si>
  <si>
    <t xml:space="preserve">      机场建设</t>
  </si>
  <si>
    <t xml:space="preserve">      其他民用航空运输支出</t>
  </si>
  <si>
    <t xml:space="preserve">    邮政业支出</t>
  </si>
  <si>
    <t xml:space="preserve">      行业监管</t>
  </si>
  <si>
    <t xml:space="preserve">      其他邮政业支出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</si>
  <si>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</si>
  <si>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</si>
  <si>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</si>
  <si>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</si>
  <si>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</si>
  <si>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制造业</t>
  </si>
  <si>
    <t xml:space="preserve">      医药制造业</t>
  </si>
  <si>
    <t xml:space="preserve">      其他制造业支出</t>
  </si>
  <si>
    <t xml:space="preserve">    建筑业</t>
  </si>
  <si>
    <t xml:space="preserve">    工业和信息产业监管</t>
  </si>
  <si>
    <t xml:space="preserve">      其他工业和信息产业监管支出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</si>
  <si>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</si>
  <si>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</si>
  <si>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</si>
  <si>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其他支持中小企业发展和管理支出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</si>
  <si>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</si>
  <si>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</si>
  <si>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</si>
  <si>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</si>
  <si>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</si>
  <si>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</si>
  <si>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</si>
  <si>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</si>
  <si>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</si>
  <si>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</si>
  <si>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</si>
  <si>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</si>
  <si>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</si>
  <si>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</si>
  <si>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金融部门其他行政支出</t>
  </si>
  <si>
    <t xml:space="preserve">    金融部门监管支出</t>
  </si>
  <si>
    <t xml:space="preserve">      金融部门其他监管支出</t>
  </si>
  <si>
    <t xml:space="preserve">    金融发展支出</t>
  </si>
  <si>
    <t xml:space="preserve">      其他金融发展支出</t>
  </si>
  <si>
    <t xml:space="preserve">    金融调控支出</t>
  </si>
  <si>
    <t xml:space="preserve">    其他金融支出</t>
  </si>
  <si>
    <t xml:space="preserve">      其他金融支出</t>
  </si>
  <si>
    <t xml:space="preserve">  援助其他地区支出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</si>
  <si>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</si>
  <si>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</si>
  <si>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</si>
  <si>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</si>
  <si>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</si>
  <si>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</si>
  <si>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</si>
  <si>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</si>
  <si>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</si>
  <si>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</si>
  <si>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</si>
  <si>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</si>
  <si>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气象信息传输及管理</t>
  </si>
  <si>
    <t xml:space="preserve">      气象预报预测</t>
  </si>
  <si>
    <t xml:space="preserve">      气象服务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</si>
  <si>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</si>
  <si>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</si>
  <si>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</si>
  <si>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</si>
  <si>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</si>
  <si>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</si>
  <si>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</si>
  <si>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</si>
  <si>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</si>
  <si>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</si>
  <si>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</si>
  <si>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</si>
  <si>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保障性租赁住房</t>
  </si>
  <si>
    <t xml:space="preserve">      配租型住房保障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</si>
  <si>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</si>
  <si>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</si>
  <si>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</si>
  <si>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购房补贴</t>
  </si>
  <si>
    <t xml:space="preserve">    城乡社区住宅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</si>
  <si>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</si>
  <si>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</si>
  <si>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</si>
  <si>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</si>
  <si>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粮食财务挂账利息补贴</t>
  </si>
  <si>
    <t xml:space="preserve">      粮食财务挂账消化款</t>
  </si>
  <si>
    <t xml:space="preserve">      设施建设</t>
  </si>
  <si>
    <t xml:space="preserve">      物资保管保养</t>
  </si>
  <si>
    <t xml:space="preserve">      其他粮油物资事务支出</t>
  </si>
  <si>
    <t xml:space="preserve">    能源储备</t>
  </si>
  <si>
    <t xml:space="preserve">    粮油储备</t>
  </si>
  <si>
    <t xml:space="preserve">      储备粮油补贴</t>
  </si>
  <si>
    <t xml:space="preserve">    重要商品储备</t>
  </si>
  <si>
    <t xml:space="preserve">      肉类储备</t>
  </si>
  <si>
    <t xml:space="preserve">      化肥储备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</si>
  <si>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</si>
  <si>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</si>
  <si>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</si>
  <si>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</si>
  <si>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</si>
  <si>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</si>
  <si>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</si>
  <si>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</si>
  <si>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</si>
  <si>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</si>
  <si>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</si>
  <si>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</si>
  <si>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</si>
  <si>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</si>
  <si>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其他矿山安全支出</t>
  </si>
  <si>
    <t xml:space="preserve">    地震事务</t>
  </si>
  <si>
    <t xml:space="preserve">      地震监测</t>
  </si>
  <si>
    <t xml:space="preserve">      地震事业机构 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</si>
  <si>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</si>
  <si>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</si>
  <si>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</si>
  <si>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</si>
  <si>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</si>
  <si>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</si>
  <si>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</si>
  <si>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</si>
  <si>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</si>
  <si>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</si>
  <si>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</si>
  <si>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</si>
  <si>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>22902</t>
  </si>
  <si>
    <t xml:space="preserve">    年初预留</t>
  </si>
  <si>
    <t>2290201</t>
  </si>
  <si>
    <t xml:space="preserve">      年初预留</t>
  </si>
  <si>
    <t xml:space="preserve">    其他支出</t>
  </si>
  <si>
    <t xml:space="preserve">      其他支出</t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</si>
  <si>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</si>
  <si>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</si>
  <si>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</si>
  <si>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</si>
  <si>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</si>
  <si>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    地方政府其他一般债务付息支出</t>
  </si>
  <si>
    <t xml:space="preserve">  债务发行费用支出</t>
  </si>
  <si>
    <t>赤峰市2025年一般公共预算收支预算总表</t>
  </si>
  <si>
    <t>表三</t>
  </si>
  <si>
    <t>收  入</t>
  </si>
  <si>
    <t>支  出</t>
  </si>
  <si>
    <t>收入总计</t>
  </si>
  <si>
    <t>支出总计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</si>
  <si>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</si>
  <si>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</si>
  <si>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</si>
  <si>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</si>
  <si>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</si>
  <si>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</si>
  <si>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</si>
  <si>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</si>
  <si>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</si>
  <si>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专项上解支出</t>
  </si>
  <si>
    <t xml:space="preserve">    专项转移支付收入</t>
  </si>
  <si>
    <t xml:space="preserve">  补助下级支出</t>
  </si>
  <si>
    <t xml:space="preserve">  调入资金</t>
  </si>
  <si>
    <t xml:space="preserve">  调出资金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</si>
  <si>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</si>
  <si>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</si>
  <si>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</si>
  <si>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补充预算周转金</t>
  </si>
  <si>
    <t xml:space="preserve">    从其他资金调入</t>
  </si>
  <si>
    <t xml:space="preserve">  </t>
  </si>
  <si>
    <t xml:space="preserve">  地方政府一般债务收入</t>
  </si>
  <si>
    <t xml:space="preserve">  地方政府一般债务还本支出</t>
  </si>
  <si>
    <t xml:space="preserve">  区域间转移性收入</t>
  </si>
  <si>
    <t xml:space="preserve">  区域间转移性支出</t>
  </si>
  <si>
    <t xml:space="preserve">  动用预算稳定调节基金</t>
  </si>
  <si>
    <t xml:space="preserve">  上年结转收入</t>
  </si>
  <si>
    <t xml:space="preserve">  年终结转</t>
  </si>
  <si>
    <t>赤峰市2025年政府性基金预算收入预算表</t>
  </si>
  <si>
    <t>表四</t>
  </si>
  <si>
    <t xml:space="preserve">  政府性基金收入</t>
  </si>
  <si>
    <t xml:space="preserve">    国有土地使用权出让收入</t>
  </si>
  <si>
    <t xml:space="preserve">      土地出让价款收入</t>
  </si>
  <si>
    <t xml:space="preserve">      补缴的土地价款</t>
  </si>
  <si>
    <t xml:space="preserve">      划拨土地收入</t>
  </si>
  <si>
    <t xml:space="preserve">      缴纳新增建设用地土地有偿使用费</t>
  </si>
  <si>
    <t xml:space="preserve">      其他土地出让收入</t>
  </si>
  <si>
    <t xml:space="preserve">    城市基础设施配套费收入</t>
  </si>
  <si>
    <t xml:space="preserve">    车辆通行费</t>
  </si>
  <si>
    <t xml:space="preserve">    污水处理费收入</t>
  </si>
  <si>
    <t xml:space="preserve">  专项债务对应项目专项收入</t>
  </si>
  <si>
    <t xml:space="preserve">    国有土地使用权出让金专项债务对应项目专项收入</t>
  </si>
  <si>
    <t xml:space="preserve">     棚户区改造专项债券对应项目专项收入</t>
  </si>
  <si>
    <t xml:space="preserve">      其他国有土地使用权出让金专项债务对应项目专项收入</t>
  </si>
  <si>
    <t xml:space="preserve">    其他政府性基金专项债务对应项目专项收入</t>
  </si>
  <si>
    <t xml:space="preserve">      其他地方自行试点项目收益专项债券对应项目专项收入</t>
  </si>
  <si>
    <t xml:space="preserve">      其他政府性基金专项债务对应项目专项收入</t>
  </si>
  <si>
    <t>赤峰市2025年政府性基金预算支出预算表</t>
  </si>
  <si>
    <t>表五</t>
  </si>
  <si>
    <t xml:space="preserve"> 合  计</t>
  </si>
  <si>
    <t xml:space="preserve">    国家电影事业发展专项资金安排的支出</t>
  </si>
  <si>
    <t xml:space="preserve">      资助国产影片放映</t>
  </si>
  <si>
    <t xml:space="preserve">      其他国家电影事业发展专项资金支出</t>
  </si>
  <si>
    <t xml:space="preserve">    旅游发展基金支出</t>
  </si>
  <si>
    <t xml:space="preserve">      旅游事业补助</t>
  </si>
  <si>
    <t xml:space="preserve">      地方旅游开发项目补助</t>
  </si>
  <si>
    <t xml:space="preserve">    超长期特别国债安排的支出</t>
  </si>
  <si>
    <t xml:space="preserve">      “三北”工程建设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</si>
  <si>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</si>
  <si>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</si>
  <si>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</si>
  <si>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</si>
  <si>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</si>
  <si>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</si>
  <si>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</si>
  <si>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棚户区改造支出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</si>
  <si>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</si>
  <si>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</si>
  <si>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</si>
  <si>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</si>
  <si>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</si>
  <si>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</si>
  <si>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</si>
  <si>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其他城市基础设施配套费安排的支出</t>
  </si>
  <si>
    <t xml:space="preserve">    污水处理费安排的支出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</si>
  <si>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</si>
  <si>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</si>
  <si>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</si>
  <si>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>21215</t>
  </si>
  <si>
    <t xml:space="preserve">    土地储备专项债券收入安排的支出</t>
  </si>
  <si>
    <t>2121501</t>
  </si>
  <si>
    <t>21217</t>
  </si>
  <si>
    <t xml:space="preserve">    城市基础设施配套费对应专项债务收入安排的支出</t>
  </si>
  <si>
    <t>2121799</t>
  </si>
  <si>
    <t xml:space="preserve">      其他城市基础设施配套费对应专项债务收入安排的支出</t>
  </si>
  <si>
    <t xml:space="preserve">    国有土地使用权出让收入对应专项债务收入安排的支出</t>
  </si>
  <si>
    <t>2121999</t>
  </si>
  <si>
    <t xml:space="preserve">      其他国有土地使用权出让收入对应专项债务收入安排的支出</t>
  </si>
  <si>
    <t xml:space="preserve">    大中型水库库区基金安排的支出</t>
  </si>
  <si>
    <t xml:space="preserve">      基础设施建设和经济发展</t>
  </si>
  <si>
    <t xml:space="preserve">    国家重大水利工程建设基金安排的支出</t>
  </si>
  <si>
    <t xml:space="preserve">      地方重大水利工程建设</t>
  </si>
  <si>
    <t xml:space="preserve">      其他重大水利工程建设基金支出</t>
  </si>
  <si>
    <t xml:space="preserve">    中型水库移民后期扶持基金支出</t>
  </si>
  <si>
    <t xml:space="preserve">      移民补助</t>
  </si>
  <si>
    <t xml:space="preserve">    小型水库移民扶持基金安排的支出</t>
  </si>
  <si>
    <t xml:space="preserve">    车辆通行费安排的支出</t>
  </si>
  <si>
    <t xml:space="preserve">      公路还贷</t>
  </si>
  <si>
    <t xml:space="preserve">      政府还贷公路养护</t>
  </si>
  <si>
    <t xml:space="preserve">      政府还贷公路管理</t>
  </si>
  <si>
    <t xml:space="preserve">    民航发展基金支出</t>
  </si>
  <si>
    <t xml:space="preserve">      民航机场建设</t>
  </si>
  <si>
    <t xml:space="preserve">      航线和机场补贴</t>
  </si>
  <si>
    <t xml:space="preserve">      通用航空发展</t>
  </si>
  <si>
    <t xml:space="preserve">    政府收费公路专项债券收入安排的支出</t>
  </si>
  <si>
    <t xml:space="preserve">      制造业</t>
  </si>
  <si>
    <t xml:space="preserve">    其他政府性基金及对应专项债务收入安排的支出</t>
  </si>
  <si>
    <t xml:space="preserve">      其他政府性基金安排的支出</t>
  </si>
  <si>
    <t xml:space="preserve">      其他地方自行试点项目收益专项债券收入安排的支出</t>
  </si>
  <si>
    <t xml:space="preserve">      其他政府性基金债务收入安排的支出</t>
  </si>
  <si>
    <t xml:space="preserve">    彩票发行销售机构业务费安排的支出</t>
  </si>
  <si>
    <t xml:space="preserve">      福利彩票销售机构的业务费支出</t>
  </si>
  <si>
    <t xml:space="preserve">      体育彩票销售机构的业务费支出</t>
  </si>
  <si>
    <t xml:space="preserve">      彩票市场调控资金支出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</si>
  <si>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</si>
  <si>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</si>
  <si>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</si>
  <si>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</si>
  <si>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</si>
  <si>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用于巩固脱贫攻坚成果衔接乡村振兴的彩票公益金支出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</si>
  <si>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</si>
  <si>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</si>
  <si>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</si>
  <si>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</si>
  <si>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  棚户区改造专项债券付息支出</t>
  </si>
  <si>
    <t xml:space="preserve">      其他地方自行试点项目收益专项债券付息支出</t>
  </si>
  <si>
    <t xml:space="preserve">      其他政府性基金债务付息支出</t>
  </si>
  <si>
    <t xml:space="preserve">    地方政府专项债务发行费用支出</t>
  </si>
  <si>
    <t xml:space="preserve">      国有土地使用权出让金债务发行费用支出</t>
  </si>
  <si>
    <t xml:space="preserve">      其他地方自行试点项目收益专项债券发行费用支出</t>
  </si>
  <si>
    <t xml:space="preserve">  抗疫特别国债安排的支出</t>
  </si>
  <si>
    <t xml:space="preserve">    基础设施建设</t>
  </si>
  <si>
    <t xml:space="preserve">      公共卫生体系建设</t>
  </si>
  <si>
    <t xml:space="preserve">      重大疫情防控救治体系建设</t>
  </si>
  <si>
    <t xml:space="preserve">      市政设施建设</t>
  </si>
  <si>
    <t xml:space="preserve">      其他基础设施建设</t>
  </si>
  <si>
    <t xml:space="preserve">    抗疫相关支出</t>
  </si>
  <si>
    <t>赤峰市2025年政府性基金预算收支预算总表</t>
  </si>
  <si>
    <t>表六</t>
  </si>
  <si>
    <t>收入</t>
  </si>
  <si>
    <t>支出</t>
  </si>
  <si>
    <t>项    目</t>
  </si>
  <si>
    <t>收入合计</t>
  </si>
  <si>
    <t>支出合计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</si>
  <si>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</si>
  <si>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</si>
  <si>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</si>
  <si>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</si>
  <si>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地方政府专项债务收入</t>
  </si>
  <si>
    <t xml:space="preserve">  地方政府专项债务还本支出</t>
  </si>
  <si>
    <t xml:space="preserve">  地方政府专项债务转贷收入</t>
  </si>
  <si>
    <t xml:space="preserve">  地方政府专项债务转贷支出</t>
  </si>
  <si>
    <t xml:space="preserve">  上年结余收入</t>
  </si>
  <si>
    <t xml:space="preserve">  年终结余</t>
  </si>
  <si>
    <t>赤峰市2025年国有资本经营预算收入预算表</t>
  </si>
  <si>
    <t>表七</t>
  </si>
  <si>
    <t>一、利润收入</t>
  </si>
  <si>
    <t xml:space="preserve">    农林牧渔企业利润收入</t>
  </si>
  <si>
    <t xml:space="preserve">    金融企业利润收入（国资预算）</t>
  </si>
  <si>
    <t xml:space="preserve">    其他国有资本经营预算企业利润收入</t>
  </si>
  <si>
    <t>二、股利、股息收入</t>
  </si>
  <si>
    <t xml:space="preserve">   国有参股公司股利、股息收入</t>
  </si>
  <si>
    <t xml:space="preserve">   其他国有资本经营预算企业股利、股息收入</t>
  </si>
  <si>
    <t>三、产权转让收入</t>
  </si>
  <si>
    <t xml:space="preserve">    国有股权、股份转让收入</t>
  </si>
  <si>
    <t xml:space="preserve">    国有独资企业产权转让收入</t>
  </si>
  <si>
    <t>四、清算收入</t>
  </si>
  <si>
    <t>五、其他国有资本经营预算收入</t>
  </si>
  <si>
    <t>赤峰市2025年国有资本经营预算支出预算表</t>
  </si>
  <si>
    <t>表八</t>
  </si>
  <si>
    <t xml:space="preserve">  国有资本经营预算支出</t>
  </si>
  <si>
    <t xml:space="preserve">    解决历史遗留问题及改革成本支出</t>
  </si>
  <si>
    <t xml:space="preserve">      国有企业退休人员社会化管理补助支出</t>
  </si>
  <si>
    <t xml:space="preserve">      其他解决历史遗留问题及改革成本支出</t>
  </si>
  <si>
    <t xml:space="preserve">    国有企业资本金注入</t>
  </si>
  <si>
    <t xml:space="preserve">      其他国有企业资本金注入</t>
  </si>
  <si>
    <t xml:space="preserve">    国有企业政策性补贴</t>
  </si>
  <si>
    <t xml:space="preserve">    其他国有资本经营预算支出</t>
  </si>
  <si>
    <t xml:space="preserve">      其他国有资本经营预算支出</t>
  </si>
  <si>
    <t>赤峰市2025年国有资本经营预算收支预算总表</t>
  </si>
  <si>
    <t>表九</t>
  </si>
  <si>
    <t>本级收入合计</t>
  </si>
  <si>
    <t>本级支出合计</t>
  </si>
  <si>
    <t xml:space="preserve">  利润收入</t>
  </si>
  <si>
    <t xml:space="preserve">  补充全国社会保障基金</t>
  </si>
  <si>
    <t xml:space="preserve">  股利、股息收入</t>
  </si>
  <si>
    <t xml:space="preserve">  解决历史遗留问题及改革成本支出</t>
  </si>
  <si>
    <t xml:space="preserve">  产权转让收入</t>
  </si>
  <si>
    <t xml:space="preserve">  国有企业资本金注入</t>
  </si>
  <si>
    <t xml:space="preserve">  清算收入</t>
  </si>
  <si>
    <t xml:space="preserve">  国有企业政策性补贴</t>
  </si>
  <si>
    <t xml:space="preserve">  其他国有资本经营预算收入</t>
  </si>
  <si>
    <t xml:space="preserve">  金融国有资本经营预算支出</t>
  </si>
  <si>
    <t xml:space="preserve">  其他国有资本经营预算支出</t>
  </si>
  <si>
    <t xml:space="preserve">  国有资本经营预算转移支付收入</t>
  </si>
  <si>
    <t xml:space="preserve">  国有资本经营预算转移支付支出</t>
  </si>
  <si>
    <t xml:space="preserve">  国有资本经营预算上解支出</t>
  </si>
  <si>
    <t xml:space="preserve">  国有资本经营预算调出资金</t>
  </si>
  <si>
    <t>赤峰市2024年社会保险基金预算收支完成情况表</t>
  </si>
  <si>
    <t>表十</t>
  </si>
  <si>
    <t xml:space="preserve">                     单位：万元</t>
  </si>
  <si>
    <t>年度
预算数</t>
  </si>
  <si>
    <t>累计完成</t>
  </si>
  <si>
    <t>完成
预算%</t>
  </si>
  <si>
    <t>上年同期
完成</t>
  </si>
  <si>
    <t>比上年同期增减额</t>
  </si>
  <si>
    <t xml:space="preserve">比上年同期增减% </t>
  </si>
  <si>
    <t>一、社会保险基金收入</t>
  </si>
  <si>
    <t>城乡居民基本养老保险基金</t>
  </si>
  <si>
    <t>机关事业单位基本养老保险基金</t>
  </si>
  <si>
    <t>城镇职工基本医疗保险基金
（含生育保险）</t>
  </si>
  <si>
    <t>城乡居民基本医疗保险基金</t>
  </si>
  <si>
    <t>工伤保险基金</t>
  </si>
  <si>
    <t>失业保险基金</t>
  </si>
  <si>
    <t>二、社会保险基金支出</t>
  </si>
  <si>
    <t>赤峰市2025年社会保险基金预算收支预算总表</t>
  </si>
  <si>
    <t>表十一</t>
  </si>
  <si>
    <t>合 计</t>
  </si>
  <si>
    <t>机关事业单位养老保险基金</t>
  </si>
  <si>
    <t>职工基本医疗保险(含生育险)基金</t>
  </si>
  <si>
    <t>一、收入</t>
  </si>
  <si>
    <t>社会保险费收入</t>
  </si>
  <si>
    <t>财政补贴收入</t>
  </si>
  <si>
    <t>集体补助收入</t>
  </si>
  <si>
    <t>利息收入</t>
  </si>
  <si>
    <t>委托投资收益</t>
  </si>
  <si>
    <t>转移收入</t>
  </si>
  <si>
    <t>其他收入</t>
  </si>
  <si>
    <t>上级补助收入</t>
  </si>
  <si>
    <t>下级上解收入</t>
  </si>
  <si>
    <t>二、支出</t>
  </si>
  <si>
    <t>社会保险待遇支出</t>
  </si>
  <si>
    <t>上解上级支出</t>
  </si>
  <si>
    <t>劳动能力鉴定支出</t>
  </si>
  <si>
    <t>工伤保险预防费用支出</t>
  </si>
  <si>
    <t>大病保险支出</t>
  </si>
  <si>
    <t>稳岗返还支出</t>
  </si>
  <si>
    <t>技能提升补贴支出</t>
  </si>
  <si>
    <t>转移支出</t>
  </si>
  <si>
    <t>其他支出</t>
  </si>
  <si>
    <t>三、本年收支结余</t>
  </si>
  <si>
    <t>四、上年结转</t>
  </si>
  <si>
    <t>五、年末滚存结余</t>
  </si>
  <si>
    <t>本级2025年一般公共预算收入预算表</t>
  </si>
  <si>
    <t>表十二</t>
  </si>
  <si>
    <t>本级2025年一般公共预算支出预算表</t>
  </si>
  <si>
    <t>表十三</t>
  </si>
  <si>
    <t>部门预算数</t>
  </si>
  <si>
    <t xml:space="preserve">      儿童医院</t>
  </si>
  <si>
    <t>227</t>
  </si>
  <si>
    <t>22999</t>
  </si>
  <si>
    <t>2299999</t>
  </si>
  <si>
    <t>本级2025年一般公共预算收支预算总表</t>
  </si>
  <si>
    <t>表十四</t>
  </si>
  <si>
    <t>一般</t>
  </si>
  <si>
    <t>专项</t>
  </si>
  <si>
    <t xml:space="preserve">    一般性转移支付</t>
  </si>
  <si>
    <t xml:space="preserve">    专项转移支付</t>
  </si>
  <si>
    <t xml:space="preserve">  下级上解收入</t>
  </si>
  <si>
    <t xml:space="preserve">    体制上解收入</t>
  </si>
  <si>
    <t xml:space="preserve">    专项上解收入</t>
  </si>
  <si>
    <t xml:space="preserve">  接受其他地区援助收入</t>
  </si>
  <si>
    <t>本级2025年一般公共预算政府支出经济分类科目预算表</t>
  </si>
  <si>
    <t>表十五</t>
  </si>
  <si>
    <t>合计</t>
  </si>
  <si>
    <t xml:space="preserve">  商品和服务支出</t>
  </si>
  <si>
    <t>一、机关工资福利支出</t>
  </si>
  <si>
    <t xml:space="preserve">  其他对事业单位补助</t>
  </si>
  <si>
    <t xml:space="preserve">  工资奖金津补贴</t>
  </si>
  <si>
    <t>六、对事业单位资本性补助</t>
  </si>
  <si>
    <t xml:space="preserve">  社会保障缴费</t>
  </si>
  <si>
    <t xml:space="preserve">  资本性支出</t>
  </si>
  <si>
    <t xml:space="preserve">  住房公积金</t>
  </si>
  <si>
    <t>七、对企业补助</t>
  </si>
  <si>
    <t xml:space="preserve">  其他工资福利支出</t>
  </si>
  <si>
    <t xml:space="preserve">  费用补贴</t>
  </si>
  <si>
    <t>二、机关商品和服务支出</t>
  </si>
  <si>
    <t xml:space="preserve">  其他对企业补助</t>
  </si>
  <si>
    <t xml:space="preserve">  办公经费</t>
  </si>
  <si>
    <t>八、对企业资本性支出</t>
  </si>
  <si>
    <t xml:space="preserve">  会议费</t>
  </si>
  <si>
    <t>九、对个人和家庭的补助</t>
  </si>
  <si>
    <t xml:space="preserve">  培训费</t>
  </si>
  <si>
    <t xml:space="preserve">  社会福利和救助</t>
  </si>
  <si>
    <t xml:space="preserve">  专用材料购置费</t>
  </si>
  <si>
    <t xml:space="preserve">  助学金</t>
  </si>
  <si>
    <t xml:space="preserve">  委托业务费</t>
  </si>
  <si>
    <t xml:space="preserve">  个人农业生产补贴</t>
  </si>
  <si>
    <t xml:space="preserve">  公务接待费</t>
  </si>
  <si>
    <t xml:space="preserve">  离退休费</t>
  </si>
  <si>
    <t xml:space="preserve">  公务用车运行维护费</t>
  </si>
  <si>
    <t xml:space="preserve">  其他对个人和家庭补助</t>
  </si>
  <si>
    <t xml:space="preserve">  维修（护）费</t>
  </si>
  <si>
    <t>十、对社会保障基金的补助</t>
  </si>
  <si>
    <t xml:space="preserve">  其他商品和服务支出</t>
  </si>
  <si>
    <t xml:space="preserve">  对社会保险基金补助</t>
  </si>
  <si>
    <t>三、机关资本性支出</t>
  </si>
  <si>
    <t>十一、债务利息及费用支出</t>
  </si>
  <si>
    <t xml:space="preserve">  基础设施建设</t>
  </si>
  <si>
    <t xml:space="preserve">  国内债务付息</t>
  </si>
  <si>
    <t xml:space="preserve">  公务用车购置</t>
  </si>
  <si>
    <t>十二、债务还本支出</t>
  </si>
  <si>
    <t xml:space="preserve">  设备购置</t>
  </si>
  <si>
    <t>十三、转移性支出</t>
  </si>
  <si>
    <t xml:space="preserve">  其他资本性支出</t>
  </si>
  <si>
    <t>十四、预备费及预留</t>
  </si>
  <si>
    <t>四、机关资本性支出（基本建设）</t>
  </si>
  <si>
    <t>五、对事业单位经常性补助</t>
  </si>
  <si>
    <t>十五、其他支出</t>
  </si>
  <si>
    <t xml:space="preserve">  工资福利支出</t>
  </si>
  <si>
    <t>本级2025年一般公共预算基本支出预算表</t>
  </si>
  <si>
    <t>表十六</t>
  </si>
  <si>
    <t>301</t>
  </si>
  <si>
    <t>工资福利支出</t>
  </si>
  <si>
    <t xml:space="preserve">  30101</t>
  </si>
  <si>
    <t xml:space="preserve">  基本工资</t>
  </si>
  <si>
    <t xml:space="preserve">  专用材料费</t>
  </si>
  <si>
    <t xml:space="preserve">  30102</t>
  </si>
  <si>
    <t xml:space="preserve">  津贴补贴</t>
  </si>
  <si>
    <t xml:space="preserve">  被装购置费</t>
  </si>
  <si>
    <t xml:space="preserve">  30103</t>
  </si>
  <si>
    <t xml:space="preserve">  奖金</t>
  </si>
  <si>
    <t xml:space="preserve">  专用燃料费</t>
  </si>
  <si>
    <t xml:space="preserve">  30107</t>
  </si>
  <si>
    <t xml:space="preserve">  绩效工资</t>
  </si>
  <si>
    <t xml:space="preserve">  劳务费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</si>
  <si>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</si>
  <si>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</si>
  <si>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</si>
  <si>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</si>
  <si>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工会经费</t>
  </si>
  <si>
    <t xml:space="preserve">  30110</t>
  </si>
  <si>
    <t xml:space="preserve">  职工基本医疗保险缴费</t>
  </si>
  <si>
    <t xml:space="preserve">  福利费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</si>
  <si>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</si>
  <si>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</si>
  <si>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</si>
  <si>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</si>
  <si>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其他交通费用</t>
  </si>
  <si>
    <t xml:space="preserve">  30113</t>
  </si>
  <si>
    <t xml:space="preserve">  30199</t>
  </si>
  <si>
    <t>对个人和家庭的补助</t>
  </si>
  <si>
    <t>302</t>
  </si>
  <si>
    <t>商品和服务支出</t>
  </si>
  <si>
    <t xml:space="preserve">  离休费</t>
  </si>
  <si>
    <t xml:space="preserve">  30201</t>
  </si>
  <si>
    <t xml:space="preserve">  办公费</t>
  </si>
  <si>
    <t xml:space="preserve">  退休费</t>
  </si>
  <si>
    <t xml:space="preserve">  30202</t>
  </si>
  <si>
    <t xml:space="preserve">  印刷费</t>
  </si>
  <si>
    <t xml:space="preserve">  生活补助</t>
  </si>
  <si>
    <t xml:space="preserve">  30205</t>
  </si>
  <si>
    <t xml:space="preserve">  水费</t>
  </si>
  <si>
    <t xml:space="preserve">  医疗费补助</t>
  </si>
  <si>
    <t xml:space="preserve">  30206</t>
  </si>
  <si>
    <t xml:space="preserve">  电费</t>
  </si>
  <si>
    <t xml:space="preserve">  30207</t>
  </si>
  <si>
    <t xml:space="preserve">  邮电费</t>
  </si>
  <si>
    <t xml:space="preserve">  奖励金</t>
  </si>
  <si>
    <t xml:space="preserve">  30208</t>
  </si>
  <si>
    <t xml:space="preserve">  取暖费</t>
  </si>
  <si>
    <t xml:space="preserve">  其他对个人和家庭的补助</t>
  </si>
  <si>
    <t xml:space="preserve">  30209</t>
  </si>
  <si>
    <t xml:space="preserve">  物业管理费</t>
  </si>
  <si>
    <t>资本性支出</t>
  </si>
  <si>
    <t xml:space="preserve">  30211</t>
  </si>
  <si>
    <t xml:space="preserve">  差旅费</t>
  </si>
  <si>
    <t xml:space="preserve">  办公设备购置</t>
  </si>
  <si>
    <t xml:space="preserve">  30213</t>
  </si>
  <si>
    <t xml:space="preserve">  专用设备购置</t>
  </si>
  <si>
    <t xml:space="preserve">  30214</t>
  </si>
  <si>
    <t xml:space="preserve">  租赁费</t>
  </si>
  <si>
    <t xml:space="preserve">  信息网络及软件购置更新</t>
  </si>
  <si>
    <r>
      <rPr>
        <sz val="16"/>
        <rFont val="方正小标宋简体"/>
        <charset val="134"/>
      </rPr>
      <t>202</t>
    </r>
    <r>
      <rPr>
        <sz val="16"/>
        <rFont val="方正小标宋简体"/>
        <charset val="134"/>
      </rPr>
      <t>5</t>
    </r>
    <r>
      <rPr>
        <sz val="16"/>
        <rFont val="方正小标宋简体"/>
        <charset val="134"/>
      </rPr>
      <t>年一般公共预算对下级转移支付预算分项目表</t>
    </r>
  </si>
  <si>
    <t>表十七</t>
  </si>
  <si>
    <t>一、一般性转移支付</t>
  </si>
  <si>
    <t>固定数额补助</t>
  </si>
  <si>
    <t>结算补助</t>
  </si>
  <si>
    <t>嘎查村残疾人补贴</t>
  </si>
  <si>
    <t>民族乡补助</t>
  </si>
  <si>
    <t>革命老区转移支付</t>
  </si>
  <si>
    <t>资源枯竭城市转移支付</t>
  </si>
  <si>
    <t>农牧业转移人口市民化奖励资金</t>
  </si>
  <si>
    <t>县级基本财力保障机制奖补资金</t>
  </si>
  <si>
    <t>均衡性转移支付</t>
  </si>
  <si>
    <t>民族地区转移支付</t>
  </si>
  <si>
    <t>重点生态功能区转移支付</t>
  </si>
  <si>
    <t>中央补助基层行政单位经费</t>
  </si>
  <si>
    <t>下派选调生到嘎查村工作补助资金</t>
  </si>
  <si>
    <t>西部计划志愿者补助资金</t>
  </si>
  <si>
    <t>政法纪检监察部门业务保障资金</t>
  </si>
  <si>
    <t>普通高中学生资助补助经费</t>
  </si>
  <si>
    <t>义务教育薄弱环节改善与能力提升项目</t>
  </si>
  <si>
    <t>中央改善普通高中学校办学条件补助资金</t>
  </si>
  <si>
    <t>特殊教育专项资金</t>
  </si>
  <si>
    <t>中央“三区”人才计划教师专项补助经费</t>
  </si>
  <si>
    <t>城乡义务教育补助经费</t>
  </si>
  <si>
    <t>学前教育发展</t>
  </si>
  <si>
    <t>中等职业学校学生资助补助</t>
  </si>
  <si>
    <t>普通高中公用经费</t>
  </si>
  <si>
    <t>义务教育学校课后服务补助经费</t>
  </si>
  <si>
    <t>学前教育公用经费</t>
  </si>
  <si>
    <t>特殊教育补助资金</t>
  </si>
  <si>
    <t>高考综合改革专项</t>
  </si>
  <si>
    <t>国家文物保护资金</t>
  </si>
  <si>
    <t>科技馆免费开放补助资金</t>
  </si>
  <si>
    <t>公共体育场馆免费或低收费开放补助资金</t>
  </si>
  <si>
    <t>美术馆公共图书馆文化馆（站）免费开放补助资金</t>
  </si>
  <si>
    <t>文化人才专项经费</t>
  </si>
  <si>
    <t>博物馆纪念馆免费开放补助资金</t>
  </si>
  <si>
    <t>大中型水库移民后期扶持资金</t>
  </si>
  <si>
    <t>交通运输领域重点项目资金一批</t>
  </si>
  <si>
    <t>中央财政城镇保障性安居工程补助资金</t>
  </si>
  <si>
    <t>中央财政农村危房改造补助资金</t>
  </si>
  <si>
    <t>农村牧区危房改造资金</t>
  </si>
  <si>
    <t>自治区城镇保障性安居工程</t>
  </si>
  <si>
    <t>自治区部分城镇老旧小区改造补助资金</t>
  </si>
  <si>
    <t>目标价格补贴（玉米大豆马铃薯生产者）</t>
  </si>
  <si>
    <t>中央产粮大县奖励资金</t>
  </si>
  <si>
    <t>中央生猪牛羊调出大县奖励资金</t>
  </si>
  <si>
    <t>中央重要物资储备贴息资金</t>
  </si>
  <si>
    <t>中央财政衔接推进乡村振兴补助资金</t>
  </si>
  <si>
    <t>危险化学品重大安全风险防控</t>
  </si>
  <si>
    <t>煤矿及重点非煤矿山重大灾害风险防控支出</t>
  </si>
  <si>
    <t>中央财政林业草原生态保护资金</t>
  </si>
  <si>
    <t>农业生态资源保护资金</t>
  </si>
  <si>
    <t>中央财政林业草原改革发展资金</t>
  </si>
  <si>
    <t>欠发达国有农牧场巩固提升任务</t>
  </si>
  <si>
    <t>水利发展资金</t>
  </si>
  <si>
    <t>中央财政就业补助资金</t>
  </si>
  <si>
    <t>高校毕业生“三支一扶”计划中央财政补助资金</t>
  </si>
  <si>
    <t>优抚对象抚恤生活补助资金</t>
  </si>
  <si>
    <t>优抚对象医疗补助资金</t>
  </si>
  <si>
    <t>企业军转干部生活困难补助经费</t>
  </si>
  <si>
    <t>自主择业军队转业干部退役金</t>
  </si>
  <si>
    <t>可分</t>
  </si>
  <si>
    <t>中央退役安置补助资金</t>
  </si>
  <si>
    <t>中央困难群众救助补助资金</t>
  </si>
  <si>
    <t>医疗服务与保障能力提升补助资金</t>
  </si>
  <si>
    <t>残疾人事业发展补助资金</t>
  </si>
  <si>
    <t>军队转业干部行政事业补助经费</t>
  </si>
  <si>
    <t>机关事业单位养老保险制度改革补助经费</t>
  </si>
  <si>
    <t>自治区优抚对象医疗保障经费</t>
  </si>
  <si>
    <t>殡葬基本服务补助资金</t>
  </si>
  <si>
    <t>困难残疾人生活补贴和重度残疾人护理补贴</t>
  </si>
  <si>
    <t>高龄津贴补助资金</t>
  </si>
  <si>
    <t>自治区优抚对象补助经费</t>
  </si>
  <si>
    <t>困难群众救助补助资金</t>
  </si>
  <si>
    <t>自治区中小企业储备高校毕业生补助资金</t>
  </si>
  <si>
    <t>自治区就业补助</t>
  </si>
  <si>
    <t>高校毕业生社区民生工作志愿服务计划自治区财政补助</t>
  </si>
  <si>
    <t>自治区高校毕业生“三支一扶”计划补助资金</t>
  </si>
  <si>
    <t>基本药物制度补助资金</t>
  </si>
  <si>
    <t>计划生育转移支付资金</t>
  </si>
  <si>
    <t>自治区计划生育转移支付</t>
  </si>
  <si>
    <t>自治区卫生健康人才培养补助资金</t>
  </si>
  <si>
    <t>中央优抚安置事业单位补助资金</t>
  </si>
  <si>
    <t>普惠托育服务机构生均定额补助项目</t>
  </si>
  <si>
    <t>基本公共卫生服务补助资金</t>
  </si>
  <si>
    <t>市级高校毕业生“三支一扶”补助资金</t>
  </si>
  <si>
    <t>市级财政计划生育补助资金</t>
  </si>
  <si>
    <t>市级普惠性托育服务机构生均定额</t>
  </si>
  <si>
    <t>市级残疾人两项补贴</t>
  </si>
  <si>
    <t>市级高龄津贴补助</t>
  </si>
  <si>
    <t>市级困难群众救助补助资金</t>
  </si>
  <si>
    <t>国有企业职教幼教退休教师待遇补助</t>
  </si>
  <si>
    <t>二、专项转移支付</t>
  </si>
  <si>
    <t>档案信息化工作保障和激励奖补资金</t>
  </si>
  <si>
    <t>社区居委会建设资金</t>
  </si>
  <si>
    <t>非公经济组织建设补助资金</t>
  </si>
  <si>
    <t>嘎查村和社区办公经费</t>
  </si>
  <si>
    <t>市级妇女工作专项</t>
  </si>
  <si>
    <t>十一届全区少数民族传统体育运动会</t>
  </si>
  <si>
    <t>优秀中青年教师助力乡村振兴支教补贴</t>
  </si>
  <si>
    <t>市级乌兰牧骑专项资金</t>
  </si>
  <si>
    <t>交通运输领域专项资金预算</t>
  </si>
  <si>
    <t>中央预算内自治区配套</t>
  </si>
  <si>
    <t>农村牧区垃圾处理补助资金</t>
  </si>
  <si>
    <t>建制镇生活污水治理补助资金</t>
  </si>
  <si>
    <t>生产者补贴核查经费</t>
  </si>
  <si>
    <t>水污染防治资金</t>
  </si>
  <si>
    <t>自治区农村环境整治</t>
  </si>
  <si>
    <t>大气污染防治资金</t>
  </si>
  <si>
    <t>中央财政“三北”工程补助</t>
  </si>
  <si>
    <t>自治区三北工程补助资金</t>
  </si>
  <si>
    <t>文革三民生活补贴</t>
  </si>
  <si>
    <t>社会救助协理员工作补贴</t>
  </si>
  <si>
    <t>基本公共服务老年人福利补贴</t>
  </si>
  <si>
    <t>重大公共卫生服务补助资金</t>
  </si>
  <si>
    <t>市级高校毕业生社区民生志愿者补助资金</t>
  </si>
  <si>
    <t>市级人间布鲁氏菌病防治经费</t>
  </si>
  <si>
    <t>市级社会救助协理员工作补贴</t>
  </si>
  <si>
    <t>市级经济困难老年人养老服务补贴</t>
  </si>
  <si>
    <t>市级文革“三民”生活补贴资金</t>
  </si>
  <si>
    <t>市级老年人意外伤害保险资金</t>
  </si>
  <si>
    <t>市级经认定生活不能自理经济困难老年人护理补贴</t>
  </si>
  <si>
    <t>嘎查村残疾人专职委员工作经费</t>
  </si>
  <si>
    <t>残疾人儿童基本康复经费</t>
  </si>
  <si>
    <t>新能源汽车推广</t>
  </si>
  <si>
    <t>国有企业职教幼教退休教师待遇补差</t>
  </si>
  <si>
    <t>平投公司中小学退休教师工资待遇补差、工残及职业病</t>
  </si>
  <si>
    <r>
      <rPr>
        <sz val="16"/>
        <rFont val="方正小标宋简体"/>
        <charset val="134"/>
      </rPr>
      <t>202</t>
    </r>
    <r>
      <rPr>
        <sz val="16"/>
        <rFont val="方正小标宋简体"/>
        <charset val="134"/>
      </rPr>
      <t>5</t>
    </r>
    <r>
      <rPr>
        <sz val="16"/>
        <rFont val="方正小标宋简体"/>
        <charset val="134"/>
      </rPr>
      <t>年一般公共预算对下级转移支付预算分地区表</t>
    </r>
  </si>
  <si>
    <t>表十八</t>
  </si>
  <si>
    <t>地     区</t>
  </si>
  <si>
    <t>金 额</t>
  </si>
  <si>
    <t xml:space="preserve">  其中：</t>
  </si>
  <si>
    <t>一般转移支付</t>
  </si>
  <si>
    <t>专项转移支付</t>
  </si>
  <si>
    <t xml:space="preserve">    红山区</t>
  </si>
  <si>
    <t xml:space="preserve">    松山区</t>
  </si>
  <si>
    <t xml:space="preserve">    元宝山区</t>
  </si>
  <si>
    <t xml:space="preserve">    阿鲁科尔沁旗</t>
  </si>
  <si>
    <t xml:space="preserve">    巴林左旗</t>
  </si>
  <si>
    <t xml:space="preserve">    巴林右旗</t>
  </si>
  <si>
    <t xml:space="preserve">    林西县</t>
  </si>
  <si>
    <t xml:space="preserve">    克什克腾旗</t>
  </si>
  <si>
    <t xml:space="preserve">    翁牛特旗</t>
  </si>
  <si>
    <t xml:space="preserve">    喀喇沁旗</t>
  </si>
  <si>
    <t xml:space="preserve">    宁城县</t>
  </si>
  <si>
    <t xml:space="preserve">    敖汉旗</t>
  </si>
  <si>
    <r>
      <rPr>
        <sz val="16"/>
        <rFont val="方正小标宋简体"/>
        <charset val="134"/>
      </rPr>
      <t>赤峰市202</t>
    </r>
    <r>
      <rPr>
        <sz val="16"/>
        <rFont val="方正小标宋简体"/>
        <charset val="134"/>
      </rPr>
      <t>4</t>
    </r>
    <r>
      <rPr>
        <sz val="16"/>
        <rFont val="方正小标宋简体"/>
        <charset val="134"/>
      </rPr>
      <t>年地方政府债务余额情况表</t>
    </r>
  </si>
  <si>
    <t>表十九</t>
  </si>
  <si>
    <t>项        目</t>
  </si>
  <si>
    <t>全  市</t>
  </si>
  <si>
    <t>市本级</t>
  </si>
  <si>
    <t>年末地方政府债务余额</t>
  </si>
  <si>
    <t>一、存量债务合计</t>
  </si>
  <si>
    <t xml:space="preserve">  1.一般债务</t>
  </si>
  <si>
    <t xml:space="preserve">  2.专项债务</t>
  </si>
  <si>
    <t>二、2024年转贷地方政府债券合计</t>
  </si>
  <si>
    <t xml:space="preserve">  1.一般债券小计</t>
  </si>
  <si>
    <t>新增债券</t>
  </si>
  <si>
    <t>置换债券</t>
  </si>
  <si>
    <t>再融资债券</t>
  </si>
  <si>
    <t xml:space="preserve">  2.专项债券小计</t>
  </si>
  <si>
    <t>本级2025年政府性基金预算收入预算表</t>
  </si>
  <si>
    <t>表二十</t>
  </si>
  <si>
    <t>本级2025年政府性基金预算支出预算表</t>
  </si>
  <si>
    <t>表二十一</t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</si>
  <si>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 xml:space="preserve">     </t>
    </r>
    <r>
      <rPr>
        <sz val="11"/>
        <color indexed="8"/>
        <rFont val="宋体"/>
        <charset val="134"/>
        <scheme val="minor"/>
      </rPr>
      <t>城市环境卫生</t>
    </r>
  </si>
  <si>
    <t>本级2025年政府性基金预算收支预算总表</t>
  </si>
  <si>
    <t>表二十二</t>
  </si>
  <si>
    <t>地方政府专项债务收入</t>
  </si>
  <si>
    <t>地方政府专项债务还本支出</t>
  </si>
  <si>
    <t xml:space="preserve"> 政府性基金转移收入</t>
  </si>
  <si>
    <t xml:space="preserve"> 政府性基金转移支付</t>
  </si>
  <si>
    <t xml:space="preserve"> 政府性基金补助收入</t>
  </si>
  <si>
    <t xml:space="preserve"> 政府性基金上解支出</t>
  </si>
  <si>
    <t xml:space="preserve"> 调入资金</t>
  </si>
  <si>
    <t xml:space="preserve"> 调出资金</t>
  </si>
  <si>
    <t xml:space="preserve"> 地方政府专项债务转贷收入</t>
  </si>
  <si>
    <t xml:space="preserve"> 地方政府专项债务转贷支出</t>
  </si>
  <si>
    <t xml:space="preserve"> 上年结转收入</t>
  </si>
  <si>
    <t xml:space="preserve"> 年终结转</t>
  </si>
  <si>
    <t xml:space="preserve"> 上年结余收入</t>
  </si>
  <si>
    <t xml:space="preserve"> 年终结余</t>
  </si>
  <si>
    <t>2025年政府性基金预算对下级转移支付预算分项目表</t>
  </si>
  <si>
    <t>表二十三</t>
  </si>
  <si>
    <t>中央集中彩票公益金支持体育事业专项资金</t>
  </si>
  <si>
    <t>中央补助地方国家电影事业发展专项资金</t>
  </si>
  <si>
    <t>中央水库移民扶持基金预算</t>
  </si>
  <si>
    <t>超长期特别国债项目</t>
  </si>
  <si>
    <t>中央集中彩票公益金支持社会福利事业专项资金</t>
  </si>
  <si>
    <t>中央专项彩票公益金支持残疾人事业发展补助资金</t>
  </si>
  <si>
    <t>老年人意外伤害保险项目资金</t>
  </si>
  <si>
    <t>民航基础设施建设和机场航线补贴</t>
  </si>
  <si>
    <t>中央专项彩票公益金支持地方社会公益事业发展资金</t>
  </si>
  <si>
    <t>自治区财政专项彩票公益金支持社会公益事业发展资金</t>
  </si>
  <si>
    <t>2025年政府性基金预算对下级转移支付预算分地区表</t>
  </si>
  <si>
    <t>表二十四</t>
  </si>
  <si>
    <t>地  区</t>
  </si>
  <si>
    <t>本级2025年国有资本经营预算收入预算表</t>
  </si>
  <si>
    <t>表二十五</t>
  </si>
  <si>
    <t>本级2025年国有资本经营预算支出预算表</t>
  </si>
  <si>
    <t>表二十六</t>
  </si>
  <si>
    <t>补充全国社会保障基金</t>
  </si>
  <si>
    <t>解决历史遗留问题及改革成本支出</t>
  </si>
  <si>
    <t>国有企业资本金注入</t>
  </si>
  <si>
    <t xml:space="preserve">   其他国有企业资本金注入</t>
  </si>
  <si>
    <t>国有企业政策性补贴</t>
  </si>
  <si>
    <t>其他国有资本经营预算支出</t>
  </si>
  <si>
    <t>本级2025年国有资本经营预算收支预算总表</t>
  </si>
  <si>
    <t>表二十七</t>
  </si>
  <si>
    <t>利润收入</t>
  </si>
  <si>
    <t>股利、股息收入</t>
  </si>
  <si>
    <t>产权转让收入</t>
  </si>
  <si>
    <t>清算收入</t>
  </si>
  <si>
    <t>其他国有资本经营预算收入</t>
  </si>
  <si>
    <t>金融国有资本经营预算支出</t>
  </si>
  <si>
    <t>上年结转收入</t>
  </si>
  <si>
    <t>年终结转</t>
  </si>
  <si>
    <t>上年结余收入</t>
  </si>
  <si>
    <t>年终结余</t>
  </si>
  <si>
    <t>本级2024年社会保险基金预算收支完成情况表</t>
  </si>
  <si>
    <t>表二十八</t>
  </si>
  <si>
    <t>本级2025年社会保险基金预算收支预算表</t>
  </si>
  <si>
    <t>表二十九</t>
  </si>
  <si>
    <t>项   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</si>
</sst>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#,##0_ "/>
    <numFmt numFmtId="178" formatCode="0.0_ "/>
    <numFmt numFmtId="179" formatCode="#,##0.0"/>
    <numFmt numFmtId="180" formatCode="#,##0_);[Red]\(#,##0\)"/>
    <numFmt numFmtId="181" formatCode="* #,##0;* \-#,##0;* &quot;-&quot;??;@"/>
    <numFmt numFmtId="182" formatCode="#,##0.0_ "/>
  </numFmts>
  <fonts count="82">
    <font>
      <sz val="11"/>
      <color indexed="8"/>
      <name val="宋体"/>
      <charset val="1"/>
      <scheme val="minor"/>
    </font>
    <font>
      <sz val="16"/>
      <name val="方正小标宋简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Verdana"/>
      <charset val="134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53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sz val="12"/>
      <color indexed="10"/>
      <name val="宋体"/>
      <charset val="134"/>
    </font>
    <font>
      <sz val="12"/>
      <color indexed="53"/>
      <name val="宋体"/>
      <charset val="134"/>
    </font>
    <font>
      <sz val="12"/>
      <name val="Times New Roman"/>
      <charset val="134"/>
    </font>
    <font>
      <sz val="12"/>
      <color indexed="19"/>
      <name val="宋体"/>
      <charset val="134"/>
    </font>
    <font>
      <b/>
      <sz val="12"/>
      <color indexed="63"/>
      <name val="宋体"/>
      <charset val="134"/>
    </font>
    <font>
      <sz val="12"/>
      <color indexed="62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8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7" borderId="28" applyNumberFormat="0" applyAlignment="0" applyProtection="0">
      <alignment vertical="center"/>
    </xf>
    <xf numFmtId="0" fontId="29" fillId="7" borderId="27" applyNumberFormat="0" applyAlignment="0" applyProtection="0">
      <alignment vertical="center"/>
    </xf>
    <xf numFmtId="0" fontId="30" fillId="8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37" fontId="54" fillId="0" borderId="0"/>
    <xf numFmtId="0" fontId="55" fillId="0" borderId="0"/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39" fillId="42" borderId="38" applyNumberFormat="0" applyFon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61" fillId="0" borderId="42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62" fillId="0" borderId="43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4" fillId="0" borderId="0">
      <alignment vertical="center"/>
    </xf>
    <xf numFmtId="0" fontId="67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7" fillId="0" borderId="0"/>
    <xf numFmtId="0" fontId="4" fillId="0" borderId="0"/>
    <xf numFmtId="0" fontId="4" fillId="0" borderId="0"/>
    <xf numFmtId="0" fontId="4" fillId="0" borderId="0"/>
    <xf numFmtId="0" fontId="67" fillId="0" borderId="0"/>
    <xf numFmtId="0" fontId="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68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7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72" fillId="0" borderId="44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73" fillId="2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4" fillId="47" borderId="32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74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5" fillId="58" borderId="3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77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5" fillId="0" borderId="0"/>
    <xf numFmtId="176" fontId="4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9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79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80" fillId="2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6" fillId="47" borderId="39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8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51" fillId="41" borderId="32" applyNumberFormat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  <xf numFmtId="0" fontId="4" fillId="42" borderId="38" applyNumberFormat="0" applyFont="0" applyAlignment="0" applyProtection="0">
      <alignment vertical="center"/>
    </xf>
  </cellStyleXfs>
  <cellXfs count="349">
    <xf numFmtId="0" fontId="0" fillId="0" borderId="0" xfId="0">
      <alignment vertical="center"/>
    </xf>
    <xf numFmtId="0" fontId="1" fillId="0" borderId="0" xfId="2243" applyFont="1" applyAlignment="1" applyProtection="1">
      <alignment horizontal="centerContinuous" vertical="center"/>
      <protection locked="0"/>
    </xf>
    <xf numFmtId="177" fontId="1" fillId="0" borderId="0" xfId="2243" applyNumberFormat="1" applyFont="1" applyAlignment="1" applyProtection="1">
      <alignment horizontal="centerContinuous"/>
      <protection locked="0"/>
    </xf>
    <xf numFmtId="0" fontId="2" fillId="0" borderId="0" xfId="2243" applyFont="1" applyAlignment="1" applyProtection="1">
      <alignment horizontal="centerContinuous"/>
      <protection locked="0"/>
    </xf>
    <xf numFmtId="177" fontId="2" fillId="0" borderId="0" xfId="2243" applyNumberFormat="1" applyFont="1" applyAlignment="1" applyProtection="1">
      <alignment horizontal="centerContinuous"/>
      <protection locked="0"/>
    </xf>
    <xf numFmtId="0" fontId="3" fillId="0" borderId="0" xfId="2243" applyFont="1" applyAlignment="1" applyProtection="1">
      <protection locked="0"/>
    </xf>
    <xf numFmtId="177" fontId="3" fillId="0" borderId="0" xfId="2243" applyNumberFormat="1" applyFont="1" applyAlignment="1" applyProtection="1">
      <protection locked="0"/>
    </xf>
    <xf numFmtId="177" fontId="3" fillId="0" borderId="1" xfId="2243" applyNumberFormat="1" applyFont="1" applyBorder="1" applyAlignment="1" applyProtection="1">
      <alignment horizontal="right"/>
      <protection locked="0"/>
    </xf>
    <xf numFmtId="0" fontId="3" fillId="0" borderId="2" xfId="2240" applyNumberFormat="1" applyFont="1" applyFill="1" applyBorder="1" applyAlignment="1" applyProtection="1">
      <alignment horizontal="center" vertical="center"/>
    </xf>
    <xf numFmtId="177" fontId="3" fillId="0" borderId="2" xfId="2240" applyNumberFormat="1" applyFont="1" applyFill="1" applyBorder="1" applyAlignment="1" applyProtection="1">
      <alignment horizontal="center" vertical="center" wrapText="1"/>
    </xf>
    <xf numFmtId="177" fontId="3" fillId="0" borderId="3" xfId="2240" applyNumberFormat="1" applyFont="1" applyFill="1" applyBorder="1" applyAlignment="1" applyProtection="1">
      <alignment horizontal="center" vertical="center" wrapText="1"/>
    </xf>
    <xf numFmtId="0" fontId="3" fillId="0" borderId="3" xfId="2240" applyFont="1" applyFill="1" applyBorder="1" applyAlignment="1">
      <alignment horizontal="center" vertical="center" wrapText="1"/>
    </xf>
    <xf numFmtId="0" fontId="3" fillId="0" borderId="4" xfId="2240" applyNumberFormat="1" applyFont="1" applyFill="1" applyBorder="1" applyAlignment="1" applyProtection="1">
      <alignment horizontal="left" vertical="center"/>
    </xf>
    <xf numFmtId="3" fontId="3" fillId="0" borderId="4" xfId="2243" applyNumberFormat="1" applyFont="1" applyFill="1" applyBorder="1" applyAlignment="1" applyProtection="1">
      <alignment vertical="center"/>
    </xf>
    <xf numFmtId="3" fontId="3" fillId="0" borderId="4" xfId="2243" applyNumberFormat="1" applyFont="1" applyFill="1" applyBorder="1" applyAlignment="1" applyProtection="1">
      <alignment vertical="center" shrinkToFit="1"/>
    </xf>
    <xf numFmtId="3" fontId="3" fillId="2" borderId="4" xfId="2243" applyNumberFormat="1" applyFont="1" applyFill="1" applyBorder="1" applyAlignment="1" applyProtection="1">
      <alignment vertical="center"/>
    </xf>
    <xf numFmtId="0" fontId="3" fillId="0" borderId="4" xfId="2240" applyFont="1" applyFill="1" applyBorder="1">
      <alignment vertical="center"/>
    </xf>
    <xf numFmtId="3" fontId="3" fillId="2" borderId="4" xfId="2243" applyNumberFormat="1" applyFont="1" applyFill="1" applyBorder="1" applyAlignment="1" applyProtection="1">
      <alignment vertical="center" shrinkToFit="1"/>
    </xf>
    <xf numFmtId="0" fontId="4" fillId="0" borderId="0" xfId="2244" applyFont="1" applyProtection="1">
      <protection locked="0"/>
    </xf>
    <xf numFmtId="0" fontId="3" fillId="0" borderId="0" xfId="2244" applyFont="1" applyAlignment="1" applyProtection="1">
      <protection locked="0"/>
    </xf>
    <xf numFmtId="0" fontId="4" fillId="0" borderId="0" xfId="2239" applyFill="1">
      <alignment vertical="center"/>
    </xf>
    <xf numFmtId="177" fontId="4" fillId="0" borderId="0" xfId="2239" applyNumberFormat="1" applyFill="1">
      <alignment vertical="center"/>
    </xf>
    <xf numFmtId="0" fontId="1" fillId="0" borderId="0" xfId="2244" applyFont="1" applyAlignment="1" applyProtection="1">
      <alignment horizontal="centerContinuous" vertical="center"/>
      <protection locked="0"/>
    </xf>
    <xf numFmtId="177" fontId="1" fillId="0" borderId="0" xfId="2244" applyNumberFormat="1" applyFont="1" applyAlignment="1" applyProtection="1">
      <alignment horizontal="centerContinuous"/>
      <protection locked="0"/>
    </xf>
    <xf numFmtId="177" fontId="2" fillId="0" borderId="0" xfId="2244" applyNumberFormat="1" applyFont="1" applyAlignment="1" applyProtection="1">
      <alignment horizontal="centerContinuous"/>
      <protection locked="0"/>
    </xf>
    <xf numFmtId="177" fontId="3" fillId="0" borderId="0" xfId="2244" applyNumberFormat="1" applyFont="1" applyAlignment="1" applyProtection="1">
      <protection locked="0"/>
    </xf>
    <xf numFmtId="0" fontId="3" fillId="0" borderId="1" xfId="2244" applyFont="1" applyBorder="1" applyAlignment="1">
      <alignment horizontal="right"/>
    </xf>
    <xf numFmtId="0" fontId="3" fillId="0" borderId="2" xfId="2239" applyNumberFormat="1" applyFont="1" applyFill="1" applyBorder="1" applyAlignment="1" applyProtection="1">
      <alignment horizontal="center" vertical="center"/>
    </xf>
    <xf numFmtId="177" fontId="3" fillId="0" borderId="4" xfId="2244" applyNumberFormat="1" applyFont="1" applyFill="1" applyBorder="1" applyAlignment="1">
      <alignment horizontal="center" vertical="center" wrapText="1"/>
    </xf>
    <xf numFmtId="178" fontId="3" fillId="0" borderId="4" xfId="2244" applyNumberFormat="1" applyFont="1" applyFill="1" applyBorder="1" applyAlignment="1">
      <alignment horizontal="center" vertical="center" wrapText="1"/>
    </xf>
    <xf numFmtId="0" fontId="5" fillId="0" borderId="4" xfId="2239" applyFont="1" applyFill="1" applyBorder="1">
      <alignment vertical="center"/>
    </xf>
    <xf numFmtId="3" fontId="3" fillId="0" borderId="4" xfId="2244" applyNumberFormat="1" applyFont="1" applyFill="1" applyBorder="1" applyAlignment="1" applyProtection="1">
      <alignment vertical="center"/>
    </xf>
    <xf numFmtId="179" fontId="3" fillId="0" borderId="4" xfId="2244" applyNumberFormat="1" applyFont="1" applyFill="1" applyBorder="1" applyAlignment="1" applyProtection="1">
      <alignment vertical="center"/>
    </xf>
    <xf numFmtId="177" fontId="3" fillId="0" borderId="4" xfId="2239" applyNumberFormat="1" applyFont="1" applyFill="1" applyBorder="1" applyAlignment="1" applyProtection="1">
      <alignment vertical="center" shrinkToFit="1"/>
    </xf>
    <xf numFmtId="3" fontId="3" fillId="0" borderId="4" xfId="0" applyNumberFormat="1" applyFont="1" applyFill="1" applyBorder="1" applyAlignment="1" applyProtection="1">
      <alignment horizontal="center" vertical="center"/>
    </xf>
    <xf numFmtId="177" fontId="3" fillId="0" borderId="4" xfId="2239" applyNumberFormat="1" applyFont="1" applyFill="1" applyBorder="1" applyAlignment="1" applyProtection="1">
      <alignment vertical="center" wrapText="1"/>
    </xf>
    <xf numFmtId="3" fontId="3" fillId="2" borderId="4" xfId="2244" applyNumberFormat="1" applyFont="1" applyFill="1" applyBorder="1" applyAlignment="1" applyProtection="1">
      <alignment vertical="center"/>
    </xf>
    <xf numFmtId="177" fontId="5" fillId="0" borderId="4" xfId="2239" applyNumberFormat="1" applyFont="1" applyFill="1" applyBorder="1" applyAlignment="1" applyProtection="1">
      <alignment horizontal="left" vertical="center" wrapText="1"/>
    </xf>
    <xf numFmtId="177" fontId="3" fillId="0" borderId="4" xfId="2239" applyNumberFormat="1" applyFont="1" applyFill="1" applyBorder="1">
      <alignment vertical="center"/>
    </xf>
    <xf numFmtId="3" fontId="4" fillId="0" borderId="0" xfId="2239" applyNumberFormat="1" applyFill="1">
      <alignment vertical="center"/>
    </xf>
    <xf numFmtId="177" fontId="6" fillId="3" borderId="0" xfId="2239" applyNumberFormat="1" applyFon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right" vertical="center" shrinkToFit="1"/>
    </xf>
    <xf numFmtId="180" fontId="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shrinkToFit="1"/>
    </xf>
    <xf numFmtId="180" fontId="3" fillId="0" borderId="6" xfId="0" applyNumberFormat="1" applyFont="1" applyBorder="1" applyAlignment="1">
      <alignment horizontal="right" vertical="center" shrinkToFit="1"/>
    </xf>
    <xf numFmtId="180" fontId="3" fillId="0" borderId="6" xfId="0" applyNumberFormat="1" applyFont="1" applyBorder="1" applyAlignment="1">
      <alignment vertical="center" shrinkToFit="1"/>
    </xf>
    <xf numFmtId="4" fontId="3" fillId="0" borderId="6" xfId="0" applyNumberFormat="1" applyFont="1" applyBorder="1" applyAlignment="1">
      <alignment horizontal="right" vertical="center" shrinkToFit="1"/>
    </xf>
    <xf numFmtId="4" fontId="3" fillId="0" borderId="6" xfId="0" applyNumberFormat="1" applyFont="1" applyBorder="1" applyAlignment="1">
      <alignment horizontal="right" vertical="center" wrapText="1"/>
    </xf>
    <xf numFmtId="0" fontId="1" fillId="0" borderId="0" xfId="1735" applyFont="1" applyBorder="1" applyAlignment="1">
      <alignment horizontal="center" vertical="center" wrapText="1"/>
    </xf>
    <xf numFmtId="0" fontId="3" fillId="0" borderId="0" xfId="1735" applyFont="1" applyBorder="1" applyAlignment="1">
      <alignment wrapText="1"/>
    </xf>
    <xf numFmtId="0" fontId="3" fillId="0" borderId="0" xfId="1735" applyFont="1" applyBorder="1" applyAlignment="1">
      <alignment horizontal="right" wrapText="1"/>
    </xf>
    <xf numFmtId="0" fontId="7" fillId="0" borderId="6" xfId="1735" applyFont="1" applyBorder="1" applyAlignment="1">
      <alignment horizontal="center" vertical="center" wrapText="1"/>
    </xf>
    <xf numFmtId="0" fontId="7" fillId="0" borderId="6" xfId="1735" applyFont="1" applyBorder="1" applyAlignment="1">
      <alignment horizontal="left" vertical="center" wrapText="1"/>
    </xf>
    <xf numFmtId="0" fontId="8" fillId="0" borderId="6" xfId="1735" applyFont="1" applyBorder="1" applyAlignment="1">
      <alignment horizontal="center" vertical="center" wrapText="1"/>
    </xf>
    <xf numFmtId="3" fontId="5" fillId="0" borderId="6" xfId="1735" applyNumberFormat="1" applyFont="1" applyBorder="1" applyAlignment="1">
      <alignment horizontal="right" vertical="center" wrapText="1"/>
    </xf>
    <xf numFmtId="3" fontId="8" fillId="0" borderId="6" xfId="1735" applyNumberFormat="1" applyFont="1" applyBorder="1" applyAlignment="1">
      <alignment horizontal="right" vertical="center" wrapText="1"/>
    </xf>
    <xf numFmtId="0" fontId="7" fillId="0" borderId="6" xfId="1735" applyFont="1" applyBorder="1" applyAlignment="1">
      <alignment vertical="center" wrapText="1"/>
    </xf>
    <xf numFmtId="3" fontId="3" fillId="0" borderId="6" xfId="1735" applyNumberFormat="1" applyFont="1" applyBorder="1" applyAlignment="1">
      <alignment horizontal="right" vertical="center" wrapText="1"/>
    </xf>
    <xf numFmtId="4" fontId="7" fillId="0" borderId="6" xfId="1735" applyNumberFormat="1" applyFont="1" applyBorder="1" applyAlignment="1">
      <alignment horizontal="right" vertical="center" wrapText="1"/>
    </xf>
    <xf numFmtId="3" fontId="7" fillId="0" borderId="6" xfId="1735" applyNumberFormat="1" applyFont="1" applyBorder="1" applyAlignment="1">
      <alignment horizontal="right" vertical="center" wrapText="1"/>
    </xf>
    <xf numFmtId="0" fontId="7" fillId="3" borderId="7" xfId="1735" applyNumberFormat="1" applyFont="1" applyFill="1" applyBorder="1" applyAlignment="1" applyProtection="1">
      <alignment horizontal="left" vertical="center" shrinkToFit="1"/>
    </xf>
    <xf numFmtId="0" fontId="7" fillId="0" borderId="6" xfId="1735" applyFont="1" applyBorder="1" applyAlignment="1">
      <alignment horizontal="right" vertical="center" wrapText="1"/>
    </xf>
    <xf numFmtId="0" fontId="3" fillId="0" borderId="6" xfId="1735" applyFont="1" applyBorder="1" applyAlignment="1">
      <alignment horizontal="center" vertical="center" wrapText="1"/>
    </xf>
    <xf numFmtId="0" fontId="5" fillId="0" borderId="6" xfId="1735" applyFont="1" applyBorder="1" applyAlignment="1">
      <alignment horizontal="center" vertical="center" wrapText="1"/>
    </xf>
    <xf numFmtId="0" fontId="3" fillId="0" borderId="6" xfId="1735" applyFont="1" applyBorder="1" applyAlignment="1">
      <alignment vertical="center" wrapText="1"/>
    </xf>
    <xf numFmtId="0" fontId="3" fillId="0" borderId="0" xfId="0" applyFont="1" applyBorder="1" applyAlignment="1">
      <alignment horizontal="right" wrapText="1"/>
    </xf>
    <xf numFmtId="41" fontId="5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1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80" fontId="0" fillId="0" borderId="0" xfId="0" applyNumberFormat="1">
      <alignment vertical="center"/>
    </xf>
    <xf numFmtId="0" fontId="10" fillId="0" borderId="0" xfId="0" applyFont="1">
      <alignment vertical="center"/>
    </xf>
    <xf numFmtId="180" fontId="3" fillId="0" borderId="0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80" fontId="5" fillId="0" borderId="4" xfId="0" applyNumberFormat="1" applyFont="1" applyBorder="1" applyAlignment="1">
      <alignment horizontal="right" vertical="center" wrapText="1"/>
    </xf>
    <xf numFmtId="0" fontId="11" fillId="0" borderId="4" xfId="1748" applyFont="1" applyBorder="1" applyAlignment="1">
      <alignment horizontal="left" vertical="center"/>
    </xf>
    <xf numFmtId="180" fontId="7" fillId="0" borderId="4" xfId="1748" applyNumberFormat="1" applyFont="1" applyFill="1" applyBorder="1" applyAlignment="1" applyProtection="1">
      <alignment horizontal="right" vertical="center"/>
    </xf>
    <xf numFmtId="0" fontId="11" fillId="3" borderId="4" xfId="1748" applyFont="1" applyFill="1" applyBorder="1" applyAlignment="1">
      <alignment horizontal="left" vertical="center"/>
    </xf>
    <xf numFmtId="49" fontId="7" fillId="3" borderId="4" xfId="1748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3" fillId="0" borderId="0" xfId="1735" applyFont="1" applyBorder="1" applyAlignment="1">
      <alignment vertical="center" wrapText="1"/>
    </xf>
    <xf numFmtId="0" fontId="5" fillId="0" borderId="4" xfId="1735" applyNumberFormat="1" applyFont="1" applyFill="1" applyBorder="1" applyAlignment="1" applyProtection="1">
      <alignment horizontal="left" vertical="center"/>
    </xf>
    <xf numFmtId="0" fontId="5" fillId="0" borderId="7" xfId="1735" applyNumberFormat="1" applyFont="1" applyFill="1" applyBorder="1" applyAlignment="1" applyProtection="1">
      <alignment horizontal="center" vertical="center" shrinkToFit="1"/>
    </xf>
    <xf numFmtId="3" fontId="5" fillId="0" borderId="4" xfId="1735" applyNumberFormat="1" applyFont="1" applyFill="1" applyBorder="1" applyAlignment="1" applyProtection="1">
      <alignment horizontal="right" vertical="center"/>
    </xf>
    <xf numFmtId="0" fontId="3" fillId="0" borderId="4" xfId="1735" applyNumberFormat="1" applyFont="1" applyFill="1" applyBorder="1" applyAlignment="1" applyProtection="1">
      <alignment horizontal="left" vertical="center"/>
    </xf>
    <xf numFmtId="0" fontId="3" fillId="0" borderId="7" xfId="1735" applyNumberFormat="1" applyFont="1" applyFill="1" applyBorder="1" applyAlignment="1" applyProtection="1">
      <alignment horizontal="left" vertical="center" shrinkToFit="1"/>
    </xf>
    <xf numFmtId="3" fontId="3" fillId="0" borderId="4" xfId="1735" applyNumberFormat="1" applyFont="1" applyFill="1" applyBorder="1" applyAlignment="1" applyProtection="1">
      <alignment horizontal="right" vertical="center"/>
    </xf>
    <xf numFmtId="0" fontId="13" fillId="0" borderId="4" xfId="1735" applyBorder="1" applyAlignment="1">
      <alignment horizontal="left" vertical="center"/>
    </xf>
    <xf numFmtId="0" fontId="13" fillId="0" borderId="4" xfId="1735" applyBorder="1">
      <alignment vertical="center"/>
    </xf>
    <xf numFmtId="0" fontId="13" fillId="0" borderId="4" xfId="1735" applyFont="1" applyBorder="1">
      <alignment vertical="center"/>
    </xf>
    <xf numFmtId="0" fontId="0" fillId="0" borderId="0" xfId="0" applyFont="1">
      <alignment vertical="center"/>
    </xf>
    <xf numFmtId="0" fontId="10" fillId="0" borderId="0" xfId="1735" applyFont="1">
      <alignment vertical="center"/>
    </xf>
    <xf numFmtId="0" fontId="13" fillId="0" borderId="0" xfId="1735">
      <alignment vertical="center"/>
    </xf>
    <xf numFmtId="0" fontId="8" fillId="0" borderId="7" xfId="1735" applyNumberFormat="1" applyFont="1" applyFill="1" applyBorder="1" applyAlignment="1" applyProtection="1">
      <alignment horizontal="center" vertical="center"/>
    </xf>
    <xf numFmtId="3" fontId="8" fillId="0" borderId="4" xfId="1735" applyNumberFormat="1" applyFont="1" applyFill="1" applyBorder="1" applyAlignment="1" applyProtection="1">
      <alignment horizontal="right" vertical="center"/>
    </xf>
    <xf numFmtId="0" fontId="7" fillId="0" borderId="8" xfId="1735" applyNumberFormat="1" applyFont="1" applyFill="1" applyBorder="1" applyAlignment="1" applyProtection="1">
      <alignment horizontal="left" vertical="center"/>
    </xf>
    <xf numFmtId="3" fontId="7" fillId="0" borderId="9" xfId="1735" applyNumberFormat="1" applyFont="1" applyFill="1" applyBorder="1" applyAlignment="1" applyProtection="1">
      <alignment horizontal="right" vertical="center"/>
    </xf>
    <xf numFmtId="0" fontId="9" fillId="0" borderId="0" xfId="1735" applyFont="1" applyBorder="1" applyAlignment="1">
      <alignment vertical="center" wrapText="1"/>
    </xf>
    <xf numFmtId="0" fontId="7" fillId="0" borderId="4" xfId="1735" applyNumberFormat="1" applyFont="1" applyFill="1" applyBorder="1" applyAlignment="1" applyProtection="1">
      <alignment horizontal="left" vertical="center"/>
    </xf>
    <xf numFmtId="3" fontId="7" fillId="0" borderId="4" xfId="1735" applyNumberFormat="1" applyFont="1" applyFill="1" applyBorder="1" applyAlignment="1" applyProtection="1">
      <alignment horizontal="right" vertical="center"/>
    </xf>
    <xf numFmtId="0" fontId="14" fillId="3" borderId="0" xfId="1735" applyFont="1" applyFill="1">
      <alignment vertical="center"/>
    </xf>
    <xf numFmtId="0" fontId="4" fillId="0" borderId="0" xfId="0" applyFont="1" applyFill="1" applyBorder="1" applyAlignment="1"/>
    <xf numFmtId="3" fontId="0" fillId="0" borderId="0" xfId="0" applyNumberFormat="1" applyFont="1" applyFill="1" applyBorder="1" applyAlignment="1" applyProtection="1"/>
    <xf numFmtId="0" fontId="0" fillId="0" borderId="0" xfId="0" applyFill="1" applyBorder="1" applyAlignment="1"/>
    <xf numFmtId="3" fontId="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/>
    <xf numFmtId="177" fontId="3" fillId="0" borderId="0" xfId="0" applyNumberFormat="1" applyFont="1" applyFill="1" applyBorder="1" applyAlignment="1">
      <alignment shrinkToFit="1"/>
    </xf>
    <xf numFmtId="3" fontId="15" fillId="0" borderId="1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right"/>
    </xf>
    <xf numFmtId="3" fontId="7" fillId="0" borderId="4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vertical="center"/>
    </xf>
    <xf numFmtId="3" fontId="8" fillId="0" borderId="4" xfId="1735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vertical="center"/>
    </xf>
    <xf numFmtId="3" fontId="7" fillId="0" borderId="4" xfId="1735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horizontal="left" vertical="center" indent="2"/>
    </xf>
    <xf numFmtId="0" fontId="14" fillId="3" borderId="0" xfId="0" applyFont="1" applyFill="1" applyBorder="1" applyAlignment="1"/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left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1" fontId="7" fillId="0" borderId="6" xfId="0" applyNumberFormat="1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right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1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1" fontId="7" fillId="0" borderId="4" xfId="0" applyNumberFormat="1" applyFont="1" applyFill="1" applyBorder="1" applyAlignment="1">
      <alignment horizontal="center" vertical="center" wrapText="1"/>
    </xf>
    <xf numFmtId="0" fontId="14" fillId="3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8" xfId="2179" applyFont="1" applyFill="1" applyBorder="1" applyAlignment="1">
      <alignment horizontal="left" vertical="center" wrapText="1"/>
    </xf>
    <xf numFmtId="41" fontId="7" fillId="0" borderId="4" xfId="2179" applyNumberFormat="1" applyFont="1" applyFill="1" applyBorder="1" applyAlignment="1">
      <alignment horizontal="right" vertical="center" wrapText="1"/>
    </xf>
    <xf numFmtId="0" fontId="3" fillId="0" borderId="4" xfId="2179" applyFont="1" applyFill="1" applyBorder="1" applyAlignment="1">
      <alignment horizontal="left" vertical="center" wrapText="1"/>
    </xf>
    <xf numFmtId="0" fontId="7" fillId="0" borderId="4" xfId="2179" applyFont="1" applyFill="1" applyBorder="1" applyAlignment="1">
      <alignment horizontal="left" vertical="center" wrapText="1"/>
    </xf>
    <xf numFmtId="0" fontId="3" fillId="0" borderId="4" xfId="2179" applyFont="1" applyBorder="1" applyAlignment="1">
      <alignment horizontal="left" vertical="center" wrapText="1"/>
    </xf>
    <xf numFmtId="0" fontId="7" fillId="0" borderId="4" xfId="2179" applyFont="1" applyBorder="1" applyAlignment="1">
      <alignment horizontal="left" vertical="center" wrapText="1"/>
    </xf>
    <xf numFmtId="41" fontId="7" fillId="0" borderId="4" xfId="2179" applyNumberFormat="1" applyFont="1" applyBorder="1" applyAlignment="1">
      <alignment horizontal="right" vertical="center" wrapText="1"/>
    </xf>
    <xf numFmtId="0" fontId="7" fillId="0" borderId="18" xfId="2179" applyFont="1" applyBorder="1" applyAlignment="1">
      <alignment horizontal="left" vertical="center" wrapText="1"/>
    </xf>
    <xf numFmtId="0" fontId="7" fillId="0" borderId="4" xfId="2179" applyFont="1" applyBorder="1" applyAlignment="1">
      <alignment horizontal="left" vertical="center" shrinkToFit="1"/>
    </xf>
    <xf numFmtId="0" fontId="3" fillId="0" borderId="19" xfId="2179" applyFont="1" applyBorder="1" applyAlignment="1">
      <alignment horizontal="left" vertical="center" wrapText="1"/>
    </xf>
    <xf numFmtId="0" fontId="7" fillId="0" borderId="19" xfId="2179" applyFont="1" applyBorder="1" applyAlignment="1">
      <alignment horizontal="left" vertical="center" wrapText="1"/>
    </xf>
    <xf numFmtId="41" fontId="7" fillId="0" borderId="19" xfId="2179" applyNumberFormat="1" applyFont="1" applyBorder="1" applyAlignment="1">
      <alignment horizontal="right" vertical="center" wrapText="1"/>
    </xf>
    <xf numFmtId="0" fontId="3" fillId="0" borderId="20" xfId="2179" applyFont="1" applyBorder="1" applyAlignment="1">
      <alignment horizontal="left" vertical="center" wrapText="1"/>
    </xf>
    <xf numFmtId="0" fontId="7" fillId="0" borderId="20" xfId="2179" applyFont="1" applyBorder="1" applyAlignment="1">
      <alignment horizontal="left" vertical="center" wrapText="1"/>
    </xf>
    <xf numFmtId="41" fontId="7" fillId="0" borderId="20" xfId="2179" applyNumberFormat="1" applyFont="1" applyBorder="1" applyAlignment="1">
      <alignment horizontal="right" vertical="center" wrapText="1"/>
    </xf>
    <xf numFmtId="41" fontId="7" fillId="0" borderId="2" xfId="2179" applyNumberFormat="1" applyFont="1" applyBorder="1" applyAlignment="1">
      <alignment horizontal="right" vertical="center" wrapText="1"/>
    </xf>
    <xf numFmtId="0" fontId="1" fillId="0" borderId="0" xfId="2241" applyFont="1" applyAlignment="1" applyProtection="1">
      <alignment horizontal="center" vertical="center" wrapText="1"/>
      <protection locked="0"/>
    </xf>
    <xf numFmtId="0" fontId="1" fillId="0" borderId="0" xfId="2241" applyFont="1" applyAlignment="1" applyProtection="1">
      <alignment horizontal="center" vertical="center"/>
      <protection locked="0"/>
    </xf>
    <xf numFmtId="0" fontId="3" fillId="0" borderId="0" xfId="2241" applyFont="1" applyAlignment="1" applyProtection="1">
      <protection locked="0"/>
    </xf>
    <xf numFmtId="0" fontId="4" fillId="0" borderId="0" xfId="1718" applyFont="1" applyAlignment="1"/>
    <xf numFmtId="0" fontId="3" fillId="0" borderId="0" xfId="2241" applyFont="1" applyBorder="1" applyAlignment="1" applyProtection="1">
      <alignment horizontal="right"/>
      <protection locked="0"/>
    </xf>
    <xf numFmtId="0" fontId="7" fillId="0" borderId="4" xfId="2241" applyFont="1" applyBorder="1" applyAlignment="1" applyProtection="1">
      <alignment horizontal="center" vertical="center"/>
      <protection locked="0"/>
    </xf>
    <xf numFmtId="3" fontId="8" fillId="0" borderId="4" xfId="2241" applyNumberFormat="1" applyFont="1" applyFill="1" applyBorder="1" applyAlignment="1" applyProtection="1">
      <alignment horizontal="center" vertical="center"/>
    </xf>
    <xf numFmtId="3" fontId="8" fillId="0" borderId="4" xfId="2241" applyNumberFormat="1" applyFont="1" applyFill="1" applyBorder="1" applyAlignment="1" applyProtection="1">
      <alignment vertical="center"/>
    </xf>
    <xf numFmtId="0" fontId="13" fillId="0" borderId="4" xfId="2241" applyFont="1" applyBorder="1" applyAlignment="1" applyProtection="1">
      <alignment horizontal="left" vertical="center" shrinkToFit="1"/>
    </xf>
    <xf numFmtId="3" fontId="7" fillId="0" borderId="4" xfId="2241" applyNumberFormat="1" applyFont="1" applyFill="1" applyBorder="1" applyAlignment="1" applyProtection="1">
      <alignment vertical="center"/>
    </xf>
    <xf numFmtId="0" fontId="13" fillId="0" borderId="4" xfId="2241" applyFont="1" applyBorder="1" applyAlignment="1" applyProtection="1">
      <alignment horizontal="left" vertical="center"/>
    </xf>
    <xf numFmtId="0" fontId="7" fillId="0" borderId="4" xfId="2241" applyFont="1" applyBorder="1" applyAlignment="1" applyProtection="1">
      <alignment vertical="center"/>
      <protection locked="0"/>
    </xf>
    <xf numFmtId="3" fontId="7" fillId="3" borderId="4" xfId="2241" applyNumberFormat="1" applyFont="1" applyFill="1" applyBorder="1" applyAlignment="1" applyProtection="1">
      <alignment vertical="center"/>
    </xf>
    <xf numFmtId="181" fontId="7" fillId="0" borderId="4" xfId="2793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vertical="center" shrinkToFi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vertical="center" wrapText="1"/>
    </xf>
    <xf numFmtId="0" fontId="13" fillId="0" borderId="0" xfId="0" applyFont="1">
      <alignment vertical="center"/>
    </xf>
    <xf numFmtId="3" fontId="7" fillId="0" borderId="6" xfId="0" applyNumberFormat="1" applyFont="1" applyFill="1" applyBorder="1" applyAlignment="1">
      <alignment vertical="center" wrapText="1"/>
    </xf>
    <xf numFmtId="41" fontId="7" fillId="0" borderId="4" xfId="1718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shrinkToFit="1"/>
    </xf>
    <xf numFmtId="180" fontId="0" fillId="3" borderId="0" xfId="0" applyNumberForma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3" borderId="0" xfId="1735" applyFont="1" applyFill="1" applyBorder="1" applyAlignment="1">
      <alignment wrapText="1"/>
    </xf>
    <xf numFmtId="0" fontId="3" fillId="3" borderId="0" xfId="1735" applyFont="1" applyFill="1" applyBorder="1" applyAlignment="1">
      <alignment vertical="center" shrinkToFit="1"/>
    </xf>
    <xf numFmtId="180" fontId="3" fillId="3" borderId="0" xfId="1735" applyNumberFormat="1" applyFont="1" applyFill="1" applyBorder="1" applyAlignment="1">
      <alignment vertical="center" wrapText="1"/>
    </xf>
    <xf numFmtId="180" fontId="3" fillId="0" borderId="0" xfId="1735" applyNumberFormat="1" applyFont="1" applyFill="1" applyBorder="1" applyAlignment="1">
      <alignment horizontal="right" wrapText="1"/>
    </xf>
    <xf numFmtId="0" fontId="7" fillId="3" borderId="4" xfId="1735" applyFont="1" applyFill="1" applyBorder="1" applyAlignment="1">
      <alignment horizontal="center" vertical="center" wrapText="1"/>
    </xf>
    <xf numFmtId="0" fontId="7" fillId="3" borderId="4" xfId="1735" applyFont="1" applyFill="1" applyBorder="1" applyAlignment="1">
      <alignment horizontal="center" vertical="center" shrinkToFit="1"/>
    </xf>
    <xf numFmtId="180" fontId="7" fillId="3" borderId="4" xfId="1735" applyNumberFormat="1" applyFont="1" applyFill="1" applyBorder="1" applyAlignment="1">
      <alignment horizontal="center" vertical="center" wrapText="1"/>
    </xf>
    <xf numFmtId="180" fontId="7" fillId="0" borderId="4" xfId="1735" applyNumberFormat="1" applyFont="1" applyFill="1" applyBorder="1" applyAlignment="1">
      <alignment horizontal="center" vertical="center" wrapText="1"/>
    </xf>
    <xf numFmtId="0" fontId="7" fillId="3" borderId="4" xfId="1735" applyNumberFormat="1" applyFont="1" applyFill="1" applyBorder="1" applyAlignment="1" applyProtection="1">
      <alignment horizontal="left" vertical="center"/>
    </xf>
    <xf numFmtId="0" fontId="8" fillId="3" borderId="4" xfId="1735" applyNumberFormat="1" applyFont="1" applyFill="1" applyBorder="1" applyAlignment="1" applyProtection="1">
      <alignment horizontal="center" vertical="center" shrinkToFit="1"/>
    </xf>
    <xf numFmtId="180" fontId="8" fillId="3" borderId="4" xfId="1735" applyNumberFormat="1" applyFont="1" applyFill="1" applyBorder="1" applyAlignment="1" applyProtection="1">
      <alignment horizontal="right" vertical="center"/>
    </xf>
    <xf numFmtId="180" fontId="8" fillId="0" borderId="4" xfId="1735" applyNumberFormat="1" applyFont="1" applyFill="1" applyBorder="1" applyAlignment="1" applyProtection="1">
      <alignment horizontal="right" vertical="center"/>
    </xf>
    <xf numFmtId="0" fontId="7" fillId="3" borderId="4" xfId="1735" applyNumberFormat="1" applyFont="1" applyFill="1" applyBorder="1" applyAlignment="1" applyProtection="1">
      <alignment horizontal="left" vertical="center" shrinkToFit="1"/>
    </xf>
    <xf numFmtId="180" fontId="7" fillId="3" borderId="4" xfId="1735" applyNumberFormat="1" applyFont="1" applyFill="1" applyBorder="1" applyAlignment="1" applyProtection="1">
      <alignment horizontal="right" vertical="center"/>
    </xf>
    <xf numFmtId="180" fontId="7" fillId="0" borderId="4" xfId="1735" applyNumberFormat="1" applyFont="1" applyFill="1" applyBorder="1" applyAlignment="1" applyProtection="1">
      <alignment horizontal="right" vertical="center"/>
    </xf>
    <xf numFmtId="0" fontId="7" fillId="0" borderId="4" xfId="1735" applyFont="1" applyFill="1" applyBorder="1" applyAlignment="1" applyProtection="1">
      <alignment horizontal="left" vertical="center"/>
      <protection locked="0"/>
    </xf>
    <xf numFmtId="0" fontId="7" fillId="0" borderId="4" xfId="1735" applyFont="1" applyFill="1" applyBorder="1" applyAlignment="1" applyProtection="1">
      <alignment vertical="center" shrinkToFit="1"/>
      <protection locked="0"/>
    </xf>
    <xf numFmtId="0" fontId="7" fillId="0" borderId="4" xfId="1735" applyNumberFormat="1" applyFont="1" applyFill="1" applyBorder="1" applyAlignment="1" applyProtection="1">
      <alignment horizontal="left" vertical="center" shrinkToFit="1"/>
    </xf>
    <xf numFmtId="0" fontId="13" fillId="3" borderId="4" xfId="1735" applyFont="1" applyFill="1" applyBorder="1" applyAlignment="1">
      <alignment horizontal="left" vertical="center"/>
    </xf>
    <xf numFmtId="0" fontId="13" fillId="3" borderId="4" xfId="1735" applyFont="1" applyFill="1" applyBorder="1" applyAlignment="1">
      <alignment vertical="center" shrinkToFit="1"/>
    </xf>
    <xf numFmtId="0" fontId="13" fillId="0" borderId="4" xfId="1735" applyFont="1" applyFill="1" applyBorder="1" applyAlignment="1">
      <alignment horizontal="left" vertical="center"/>
    </xf>
    <xf numFmtId="0" fontId="13" fillId="0" borderId="4" xfId="1735" applyFont="1" applyFill="1" applyBorder="1" applyAlignment="1">
      <alignment vertical="center" shrinkToFit="1"/>
    </xf>
    <xf numFmtId="0" fontId="7" fillId="0" borderId="4" xfId="1718" applyFont="1" applyFill="1" applyBorder="1" applyAlignment="1" applyProtection="1">
      <alignment horizontal="left" vertical="center"/>
      <protection locked="0"/>
    </xf>
    <xf numFmtId="0" fontId="7" fillId="0" borderId="4" xfId="1718" applyFont="1" applyFill="1" applyBorder="1" applyAlignment="1" applyProtection="1">
      <alignment vertical="center"/>
      <protection locked="0"/>
    </xf>
    <xf numFmtId="0" fontId="13" fillId="3" borderId="4" xfId="1735" applyFill="1" applyBorder="1" applyAlignment="1">
      <alignment horizontal="left" vertical="center"/>
    </xf>
    <xf numFmtId="0" fontId="13" fillId="3" borderId="4" xfId="1735" applyFill="1" applyBorder="1" applyAlignment="1">
      <alignment vertical="center" shrinkToFit="1"/>
    </xf>
    <xf numFmtId="180" fontId="13" fillId="3" borderId="4" xfId="1735" applyNumberFormat="1" applyFill="1" applyBorder="1" applyAlignment="1">
      <alignment vertical="center"/>
    </xf>
    <xf numFmtId="180" fontId="13" fillId="0" borderId="4" xfId="1735" applyNumberFormat="1" applyFill="1" applyBorder="1" applyAlignment="1">
      <alignment vertical="center"/>
    </xf>
    <xf numFmtId="0" fontId="13" fillId="0" borderId="4" xfId="1735" applyFill="1" applyBorder="1" applyAlignment="1">
      <alignment horizontal="left" vertical="center"/>
    </xf>
    <xf numFmtId="0" fontId="13" fillId="0" borderId="4" xfId="1735" applyFill="1" applyBorder="1" applyAlignment="1">
      <alignment vertical="center" shrinkToFit="1"/>
    </xf>
    <xf numFmtId="180" fontId="16" fillId="4" borderId="4" xfId="1742" applyNumberFormat="1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80" fontId="0" fillId="0" borderId="0" xfId="0" applyNumberFormat="1" applyBorder="1" applyAlignment="1" applyProtection="1">
      <protection locked="0"/>
    </xf>
    <xf numFmtId="0" fontId="1" fillId="0" borderId="0" xfId="1735" applyFont="1" applyBorder="1" applyAlignment="1" applyProtection="1">
      <alignment horizontal="center" vertical="center"/>
      <protection locked="0"/>
    </xf>
    <xf numFmtId="0" fontId="10" fillId="0" borderId="0" xfId="1735" applyFont="1" applyBorder="1" applyAlignment="1" applyProtection="1">
      <protection locked="0"/>
    </xf>
    <xf numFmtId="0" fontId="3" fillId="0" borderId="0" xfId="1735" applyFont="1" applyBorder="1" applyAlignment="1" applyProtection="1">
      <protection locked="0"/>
    </xf>
    <xf numFmtId="180" fontId="3" fillId="0" borderId="0" xfId="1735" applyNumberFormat="1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80" fontId="7" fillId="0" borderId="6" xfId="0" applyNumberFormat="1" applyFont="1" applyBorder="1" applyAlignment="1">
      <alignment horizontal="center" vertical="center" wrapText="1"/>
    </xf>
    <xf numFmtId="0" fontId="13" fillId="0" borderId="0" xfId="1735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horizontal="center" vertical="center"/>
    </xf>
    <xf numFmtId="180" fontId="8" fillId="0" borderId="4" xfId="0" applyNumberFormat="1" applyFont="1" applyFill="1" applyBorder="1" applyAlignment="1" applyProtection="1">
      <alignment vertical="center"/>
    </xf>
    <xf numFmtId="3" fontId="7" fillId="3" borderId="4" xfId="0" applyNumberFormat="1" applyFont="1" applyFill="1" applyBorder="1" applyAlignment="1" applyProtection="1">
      <alignment vertical="center"/>
    </xf>
    <xf numFmtId="180" fontId="7" fillId="3" borderId="4" xfId="0" applyNumberFormat="1" applyFont="1" applyFill="1" applyBorder="1" applyAlignment="1" applyProtection="1">
      <alignment vertical="center"/>
    </xf>
    <xf numFmtId="0" fontId="7" fillId="0" borderId="4" xfId="0" applyFont="1" applyFill="1" applyBorder="1" applyAlignment="1">
      <alignment vertical="center"/>
    </xf>
    <xf numFmtId="3" fontId="7" fillId="3" borderId="4" xfId="1718" applyNumberFormat="1" applyFont="1" applyFill="1" applyBorder="1" applyAlignment="1" applyProtection="1">
      <alignment horizontal="right" vertical="center"/>
    </xf>
    <xf numFmtId="180" fontId="7" fillId="3" borderId="4" xfId="0" applyNumberFormat="1" applyFont="1" applyFill="1" applyBorder="1" applyAlignment="1" applyProtection="1">
      <alignment horizontal="right" vertical="center"/>
    </xf>
    <xf numFmtId="3" fontId="7" fillId="3" borderId="3" xfId="1718" applyNumberFormat="1" applyFont="1" applyFill="1" applyBorder="1" applyAlignment="1" applyProtection="1">
      <alignment horizontal="right" vertical="center"/>
    </xf>
    <xf numFmtId="3" fontId="7" fillId="3" borderId="10" xfId="1718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>
      <alignment vertical="center" shrinkToFit="1"/>
    </xf>
    <xf numFmtId="0" fontId="14" fillId="3" borderId="0" xfId="0" applyFont="1" applyFill="1" applyBorder="1" applyAlignment="1" applyProtection="1">
      <protection locked="0"/>
    </xf>
    <xf numFmtId="0" fontId="14" fillId="3" borderId="0" xfId="1735" applyFont="1" applyFill="1" applyBorder="1" applyAlignment="1" applyProtection="1">
      <protection locked="0"/>
    </xf>
    <xf numFmtId="0" fontId="1" fillId="0" borderId="0" xfId="2242" applyFont="1" applyAlignment="1" applyProtection="1">
      <alignment horizontal="center" vertical="center"/>
      <protection locked="0"/>
    </xf>
    <xf numFmtId="0" fontId="3" fillId="0" borderId="0" xfId="2242" applyFont="1" applyAlignment="1" applyProtection="1">
      <protection locked="0"/>
    </xf>
    <xf numFmtId="177" fontId="3" fillId="0" borderId="0" xfId="2242" applyNumberFormat="1" applyFont="1" applyAlignment="1" applyProtection="1">
      <alignment shrinkToFit="1"/>
      <protection locked="0"/>
    </xf>
    <xf numFmtId="177" fontId="3" fillId="0" borderId="0" xfId="2242" applyNumberFormat="1" applyFont="1" applyAlignment="1" applyProtection="1">
      <protection locked="0"/>
    </xf>
    <xf numFmtId="177" fontId="3" fillId="0" borderId="1" xfId="2242" applyNumberFormat="1" applyFont="1" applyBorder="1" applyAlignment="1" applyProtection="1">
      <alignment horizontal="right"/>
      <protection locked="0"/>
    </xf>
    <xf numFmtId="0" fontId="7" fillId="0" borderId="18" xfId="2240" applyNumberFormat="1" applyFont="1" applyFill="1" applyBorder="1" applyAlignment="1" applyProtection="1">
      <alignment horizontal="center" vertical="center"/>
    </xf>
    <xf numFmtId="177" fontId="7" fillId="0" borderId="4" xfId="2240" applyNumberFormat="1" applyFont="1" applyFill="1" applyBorder="1" applyAlignment="1" applyProtection="1">
      <alignment horizontal="center" vertical="center" shrinkToFit="1"/>
    </xf>
    <xf numFmtId="177" fontId="7" fillId="0" borderId="4" xfId="2240" applyNumberFormat="1" applyFont="1" applyFill="1" applyBorder="1" applyAlignment="1" applyProtection="1">
      <alignment horizontal="center" vertical="center" wrapText="1"/>
    </xf>
    <xf numFmtId="0" fontId="7" fillId="0" borderId="4" xfId="2240" applyFont="1" applyFill="1" applyBorder="1" applyAlignment="1">
      <alignment horizontal="center" vertical="center" wrapText="1"/>
    </xf>
    <xf numFmtId="0" fontId="8" fillId="0" borderId="21" xfId="2240" applyNumberFormat="1" applyFont="1" applyFill="1" applyBorder="1" applyAlignment="1" applyProtection="1">
      <alignment horizontal="left" vertical="center"/>
    </xf>
    <xf numFmtId="3" fontId="7" fillId="0" borderId="4" xfId="2242" applyNumberFormat="1" applyFont="1" applyFill="1" applyBorder="1" applyAlignment="1" applyProtection="1">
      <alignment vertical="center" shrinkToFit="1"/>
    </xf>
    <xf numFmtId="3" fontId="7" fillId="0" borderId="4" xfId="2242" applyNumberFormat="1" applyFont="1" applyFill="1" applyBorder="1" applyAlignment="1" applyProtection="1">
      <alignment vertical="center"/>
    </xf>
    <xf numFmtId="0" fontId="7" fillId="0" borderId="18" xfId="2240" applyNumberFormat="1" applyFont="1" applyFill="1" applyBorder="1" applyAlignment="1" applyProtection="1">
      <alignment horizontal="left" vertical="center" wrapText="1"/>
    </xf>
    <xf numFmtId="3" fontId="7" fillId="2" borderId="4" xfId="2242" applyNumberFormat="1" applyFont="1" applyFill="1" applyBorder="1" applyAlignment="1" applyProtection="1">
      <alignment vertical="center"/>
    </xf>
    <xf numFmtId="0" fontId="7" fillId="0" borderId="4" xfId="2240" applyFont="1" applyFill="1" applyBorder="1">
      <alignment vertical="center"/>
    </xf>
    <xf numFmtId="3" fontId="7" fillId="2" borderId="4" xfId="2242" applyNumberFormat="1" applyFont="1" applyFill="1" applyBorder="1" applyAlignment="1" applyProtection="1">
      <alignment vertical="center" shrinkToFit="1"/>
    </xf>
    <xf numFmtId="0" fontId="8" fillId="0" borderId="22" xfId="2240" applyNumberFormat="1" applyFont="1" applyFill="1" applyBorder="1" applyAlignment="1" applyProtection="1">
      <alignment horizontal="left" vertical="center" wrapText="1"/>
    </xf>
    <xf numFmtId="0" fontId="7" fillId="0" borderId="7" xfId="2240" applyFont="1" applyFill="1" applyBorder="1" applyAlignment="1">
      <alignment vertical="center" wrapText="1"/>
    </xf>
    <xf numFmtId="177" fontId="7" fillId="0" borderId="4" xfId="2240" applyNumberFormat="1" applyFont="1" applyFill="1" applyBorder="1">
      <alignment vertical="center"/>
    </xf>
    <xf numFmtId="0" fontId="7" fillId="0" borderId="7" xfId="2240" applyNumberFormat="1" applyFont="1" applyFill="1" applyBorder="1" applyAlignment="1" applyProtection="1">
      <alignment horizontal="left" vertical="center" wrapText="1"/>
    </xf>
    <xf numFmtId="0" fontId="7" fillId="0" borderId="2" xfId="2239" applyNumberFormat="1" applyFont="1" applyFill="1" applyBorder="1" applyAlignment="1" applyProtection="1">
      <alignment horizontal="center" vertical="center"/>
    </xf>
    <xf numFmtId="177" fontId="7" fillId="0" borderId="4" xfId="2244" applyNumberFormat="1" applyFont="1" applyFill="1" applyBorder="1" applyAlignment="1">
      <alignment horizontal="center" vertical="center" wrapText="1"/>
    </xf>
    <xf numFmtId="178" fontId="7" fillId="0" borderId="4" xfId="2244" applyNumberFormat="1" applyFont="1" applyFill="1" applyBorder="1" applyAlignment="1">
      <alignment horizontal="center" vertical="center" wrapText="1"/>
    </xf>
    <xf numFmtId="0" fontId="8" fillId="0" borderId="4" xfId="2239" applyFont="1" applyFill="1" applyBorder="1" applyAlignment="1">
      <alignment horizontal="left" vertical="center"/>
    </xf>
    <xf numFmtId="3" fontId="7" fillId="0" borderId="4" xfId="2244" applyNumberFormat="1" applyFont="1" applyFill="1" applyBorder="1" applyAlignment="1" applyProtection="1">
      <alignment vertical="center" shrinkToFit="1"/>
    </xf>
    <xf numFmtId="182" fontId="7" fillId="0" borderId="4" xfId="2244" applyNumberFormat="1" applyFont="1" applyFill="1" applyBorder="1" applyAlignment="1" applyProtection="1">
      <alignment vertical="center"/>
    </xf>
    <xf numFmtId="3" fontId="7" fillId="0" borderId="4" xfId="2244" applyNumberFormat="1" applyFont="1" applyFill="1" applyBorder="1" applyAlignment="1" applyProtection="1">
      <alignment vertical="center"/>
    </xf>
    <xf numFmtId="178" fontId="7" fillId="0" borderId="4" xfId="2244" applyNumberFormat="1" applyFont="1" applyFill="1" applyBorder="1" applyAlignment="1" applyProtection="1">
      <alignment vertical="center"/>
    </xf>
    <xf numFmtId="177" fontId="7" fillId="0" borderId="4" xfId="2239" applyNumberFormat="1" applyFont="1" applyFill="1" applyBorder="1" applyAlignment="1" applyProtection="1">
      <alignment horizontal="left" vertical="center" wrapText="1"/>
    </xf>
    <xf numFmtId="3" fontId="7" fillId="2" borderId="4" xfId="2244" applyNumberFormat="1" applyFont="1" applyFill="1" applyBorder="1" applyAlignment="1" applyProtection="1">
      <alignment vertical="center"/>
    </xf>
    <xf numFmtId="177" fontId="8" fillId="0" borderId="4" xfId="2239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shrinkToFit="1"/>
    </xf>
    <xf numFmtId="0" fontId="3" fillId="0" borderId="0" xfId="0" applyFont="1" applyBorder="1" applyAlignment="1">
      <alignment shrinkToFit="1"/>
    </xf>
    <xf numFmtId="180" fontId="7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right" vertical="center" wrapText="1"/>
    </xf>
    <xf numFmtId="180" fontId="7" fillId="0" borderId="6" xfId="0" applyNumberFormat="1" applyFont="1" applyBorder="1" applyAlignment="1">
      <alignment vertical="center" shrinkToFit="1"/>
    </xf>
    <xf numFmtId="180" fontId="7" fillId="0" borderId="6" xfId="0" applyNumberFormat="1" applyFont="1" applyBorder="1" applyAlignment="1">
      <alignment horizontal="right" vertical="center" wrapText="1"/>
    </xf>
    <xf numFmtId="0" fontId="8" fillId="3" borderId="7" xfId="1735" applyNumberFormat="1" applyFont="1" applyFill="1" applyBorder="1" applyAlignment="1" applyProtection="1">
      <alignment horizontal="center" vertical="center" shrinkToFit="1"/>
    </xf>
    <xf numFmtId="3" fontId="8" fillId="3" borderId="4" xfId="1735" applyNumberFormat="1" applyFont="1" applyFill="1" applyBorder="1" applyAlignment="1" applyProtection="1">
      <alignment horizontal="right" vertical="center"/>
    </xf>
    <xf numFmtId="3" fontId="7" fillId="3" borderId="4" xfId="1735" applyNumberFormat="1" applyFont="1" applyFill="1" applyBorder="1" applyAlignment="1" applyProtection="1">
      <alignment horizontal="right" vertical="center"/>
    </xf>
    <xf numFmtId="4" fontId="7" fillId="0" borderId="6" xfId="1735" applyNumberFormat="1" applyFont="1" applyBorder="1" applyAlignment="1">
      <alignment vertical="center" wrapText="1"/>
    </xf>
    <xf numFmtId="0" fontId="5" fillId="3" borderId="7" xfId="1735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shrinkToFit="1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vertical="center" shrinkToFit="1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 shrinkToFit="1"/>
    </xf>
    <xf numFmtId="0" fontId="3" fillId="0" borderId="0" xfId="1735" applyFont="1" applyBorder="1" applyAlignment="1">
      <alignment vertical="center" shrinkToFit="1"/>
    </xf>
    <xf numFmtId="0" fontId="7" fillId="0" borderId="4" xfId="1735" applyFont="1" applyBorder="1" applyAlignment="1">
      <alignment horizontal="center" vertical="center" wrapText="1"/>
    </xf>
    <xf numFmtId="0" fontId="7" fillId="0" borderId="4" xfId="1735" applyFont="1" applyBorder="1" applyAlignment="1">
      <alignment horizontal="center" vertical="center" shrinkToFit="1"/>
    </xf>
    <xf numFmtId="0" fontId="13" fillId="0" borderId="4" xfId="1735" applyFont="1" applyBorder="1" applyAlignment="1">
      <alignment horizontal="left" vertical="center"/>
    </xf>
    <xf numFmtId="0" fontId="13" fillId="0" borderId="4" xfId="1735" applyFont="1" applyBorder="1" applyAlignment="1">
      <alignment vertical="center" shrinkToFit="1"/>
    </xf>
    <xf numFmtId="3" fontId="7" fillId="2" borderId="4" xfId="1718" applyNumberFormat="1" applyFont="1" applyFill="1" applyBorder="1" applyAlignment="1" applyProtection="1">
      <alignment horizontal="left" vertical="center"/>
      <protection locked="0"/>
    </xf>
    <xf numFmtId="0" fontId="8" fillId="3" borderId="7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left" vertical="center"/>
    </xf>
    <xf numFmtId="3" fontId="7" fillId="3" borderId="10" xfId="1735" applyNumberFormat="1" applyFont="1" applyFill="1" applyBorder="1" applyAlignment="1" applyProtection="1">
      <alignment horizontal="right" vertical="center"/>
    </xf>
    <xf numFmtId="3" fontId="7" fillId="3" borderId="10" xfId="0" applyNumberFormat="1" applyFont="1" applyFill="1" applyBorder="1" applyAlignment="1" applyProtection="1">
      <alignment horizontal="right" vertical="center"/>
    </xf>
    <xf numFmtId="3" fontId="7" fillId="3" borderId="3" xfId="1735" applyNumberFormat="1" applyFont="1" applyFill="1" applyBorder="1" applyAlignment="1" applyProtection="1">
      <alignment horizontal="right" vertical="center"/>
    </xf>
    <xf numFmtId="0" fontId="7" fillId="3" borderId="7" xfId="0" applyNumberFormat="1" applyFont="1" applyFill="1" applyBorder="1" applyAlignment="1" applyProtection="1">
      <alignment horizontal="left" vertical="center" shrinkToFit="1"/>
    </xf>
    <xf numFmtId="3" fontId="7" fillId="2" borderId="4" xfId="1718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4" xfId="1718" applyFont="1" applyBorder="1" applyAlignment="1">
      <alignment horizontal="center" vertical="center" wrapText="1"/>
    </xf>
    <xf numFmtId="180" fontId="5" fillId="0" borderId="20" xfId="1718" applyNumberFormat="1" applyFont="1" applyBorder="1" applyAlignment="1">
      <alignment horizontal="right" vertical="center" wrapText="1"/>
    </xf>
    <xf numFmtId="41" fontId="5" fillId="0" borderId="4" xfId="1718" applyNumberFormat="1" applyFont="1" applyBorder="1" applyAlignment="1">
      <alignment horizontal="right" vertical="center" wrapText="1"/>
    </xf>
    <xf numFmtId="0" fontId="7" fillId="0" borderId="4" xfId="1718" applyFont="1" applyBorder="1" applyAlignment="1">
      <alignment vertical="center" wrapText="1"/>
    </xf>
    <xf numFmtId="180" fontId="7" fillId="0" borderId="20" xfId="1718" applyNumberFormat="1" applyFont="1" applyBorder="1" applyAlignment="1">
      <alignment horizontal="right" vertical="center" wrapText="1"/>
    </xf>
    <xf numFmtId="41" fontId="0" fillId="0" borderId="0" xfId="0" applyNumberForma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7" fillId="0" borderId="4" xfId="1718" applyFont="1" applyBorder="1" applyAlignment="1">
      <alignment vertical="center" shrinkToFit="1"/>
    </xf>
    <xf numFmtId="0" fontId="7" fillId="0" borderId="4" xfId="1718" applyFont="1" applyBorder="1" applyAlignment="1">
      <alignment horizontal="left" vertical="center" wrapText="1"/>
    </xf>
    <xf numFmtId="4" fontId="7" fillId="0" borderId="4" xfId="1718" applyNumberFormat="1" applyFont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 shrinkToFit="1"/>
    </xf>
    <xf numFmtId="0" fontId="0" fillId="3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3" borderId="0" xfId="1735" applyFont="1" applyFill="1" applyBorder="1" applyAlignment="1">
      <alignment horizontal="center" vertical="center" wrapText="1"/>
    </xf>
    <xf numFmtId="0" fontId="3" fillId="3" borderId="0" xfId="1735" applyFont="1" applyFill="1" applyBorder="1" applyAlignment="1">
      <alignment vertical="center" wrapText="1"/>
    </xf>
    <xf numFmtId="0" fontId="3" fillId="3" borderId="0" xfId="1735" applyNumberFormat="1" applyFont="1" applyFill="1" applyBorder="1" applyAlignment="1">
      <alignment horizontal="right" wrapText="1"/>
    </xf>
    <xf numFmtId="0" fontId="7" fillId="3" borderId="4" xfId="1735" applyFont="1" applyFill="1" applyBorder="1" applyAlignment="1" applyProtection="1">
      <alignment horizontal="center" vertical="center"/>
      <protection locked="0"/>
    </xf>
    <xf numFmtId="0" fontId="7" fillId="3" borderId="4" xfId="1735" applyFont="1" applyFill="1" applyBorder="1" applyAlignment="1" applyProtection="1">
      <alignment horizontal="center" vertical="center" shrinkToFit="1"/>
      <protection locked="0"/>
    </xf>
    <xf numFmtId="3" fontId="14" fillId="3" borderId="4" xfId="1735" applyNumberFormat="1" applyFont="1" applyFill="1" applyBorder="1" applyAlignment="1" applyProtection="1">
      <alignment horizontal="right" vertical="center"/>
    </xf>
    <xf numFmtId="0" fontId="7" fillId="3" borderId="4" xfId="1718" applyFont="1" applyFill="1" applyBorder="1" applyAlignment="1" applyProtection="1">
      <alignment horizontal="left" vertical="center"/>
      <protection locked="0"/>
    </xf>
    <xf numFmtId="0" fontId="7" fillId="3" borderId="4" xfId="1718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</cellXfs>
  <cellStyles count="30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?鹎%U龡&amp;H?_x0008__x001c__x001c_?_x0007__x0001__x0001_ 2 2" xfId="51"/>
    <cellStyle name="?鹎%U龡&amp;H?_x0008__x001c__x001c_?_x0007__x0001__x0001_ 3" xfId="52"/>
    <cellStyle name="?鹎%U龡&amp;H?_x0008__x001c__x001c_?_x0007__x0001__x0001_ 3 2" xfId="53"/>
    <cellStyle name="?鹎%U龡&amp;H?_x0008__x001c__x001c_?_x0007__x0001__x0001_ 4" xfId="54"/>
    <cellStyle name="?鹎%U龡&amp;H?_x0008__x001c__x001c_?_x0007__x0001__x0001__国库-2019年人代会预算表格-快报数本级支出科目已更新" xfId="55"/>
    <cellStyle name="?鹎%U龡&amp;H?_x005f_x0008__x005f_x001c__x005f_x001c_?_x005f_x0007__x005f_x0001__x005f_x0001_" xfId="56"/>
    <cellStyle name="20% - Accent1" xfId="57"/>
    <cellStyle name="20% - Accent1 2" xfId="58"/>
    <cellStyle name="20% - Accent1 2 2" xfId="59"/>
    <cellStyle name="20% - Accent1 2 2 2" xfId="60"/>
    <cellStyle name="20% - Accent1 2 2 2 2" xfId="61"/>
    <cellStyle name="20% - Accent1 2 2 3" xfId="62"/>
    <cellStyle name="20% - Accent1 2 3" xfId="63"/>
    <cellStyle name="20% - Accent1 2 3 2" xfId="64"/>
    <cellStyle name="20% - Accent1 2 4" xfId="65"/>
    <cellStyle name="20% - Accent1 3" xfId="66"/>
    <cellStyle name="20% - Accent1 3 2" xfId="67"/>
    <cellStyle name="20% - Accent1 3 2 2" xfId="68"/>
    <cellStyle name="20% - Accent1 3 3" xfId="69"/>
    <cellStyle name="20% - Accent1 4" xfId="70"/>
    <cellStyle name="20% - Accent1 4 2" xfId="71"/>
    <cellStyle name="20% - Accent2" xfId="72"/>
    <cellStyle name="20% - Accent2 2" xfId="73"/>
    <cellStyle name="20% - Accent2 2 2" xfId="74"/>
    <cellStyle name="20% - Accent2 2 2 2" xfId="75"/>
    <cellStyle name="20% - Accent2 2 2 2 2" xfId="76"/>
    <cellStyle name="20% - Accent2 2 2 3" xfId="77"/>
    <cellStyle name="20% - Accent2 2 3" xfId="78"/>
    <cellStyle name="20% - Accent2 2 3 2" xfId="79"/>
    <cellStyle name="20% - Accent2 2 4" xfId="80"/>
    <cellStyle name="20% - Accent2 3" xfId="81"/>
    <cellStyle name="20% - Accent2 3 2" xfId="82"/>
    <cellStyle name="20% - Accent2 3 2 2" xfId="83"/>
    <cellStyle name="20% - Accent2 3 3" xfId="84"/>
    <cellStyle name="20% - Accent2 4" xfId="85"/>
    <cellStyle name="20% - Accent2 4 2" xfId="86"/>
    <cellStyle name="20% - Accent3" xfId="87"/>
    <cellStyle name="20% - Accent3 2" xfId="88"/>
    <cellStyle name="20% - Accent3 2 2" xfId="89"/>
    <cellStyle name="20% - Accent3 2 2 2" xfId="90"/>
    <cellStyle name="20% - Accent3 2 2 2 2" xfId="91"/>
    <cellStyle name="20% - Accent3 2 2 3" xfId="92"/>
    <cellStyle name="20% - Accent3 2 3" xfId="93"/>
    <cellStyle name="20% - Accent3 2 3 2" xfId="94"/>
    <cellStyle name="20% - Accent3 2 4" xfId="95"/>
    <cellStyle name="20% - Accent3 3" xfId="96"/>
    <cellStyle name="20% - Accent3 3 2" xfId="97"/>
    <cellStyle name="20% - Accent3 3 2 2" xfId="98"/>
    <cellStyle name="20% - Accent3 3 3" xfId="99"/>
    <cellStyle name="20% - Accent3 4" xfId="100"/>
    <cellStyle name="20% - Accent3 4 2" xfId="101"/>
    <cellStyle name="20% - Accent4" xfId="102"/>
    <cellStyle name="20% - Accent4 2" xfId="103"/>
    <cellStyle name="20% - Accent4 2 2" xfId="104"/>
    <cellStyle name="20% - Accent4 2 2 2" xfId="105"/>
    <cellStyle name="20% - Accent4 2 2 2 2" xfId="106"/>
    <cellStyle name="20% - Accent4 2 2 3" xfId="107"/>
    <cellStyle name="20% - Accent4 2 3" xfId="108"/>
    <cellStyle name="20% - Accent4 2 3 2" xfId="109"/>
    <cellStyle name="20% - Accent4 2 4" xfId="110"/>
    <cellStyle name="20% - Accent4 3" xfId="111"/>
    <cellStyle name="20% - Accent4 3 2" xfId="112"/>
    <cellStyle name="20% - Accent4 3 2 2" xfId="113"/>
    <cellStyle name="20% - Accent4 3 3" xfId="114"/>
    <cellStyle name="20% - Accent4 4" xfId="115"/>
    <cellStyle name="20% - Accent4 4 2" xfId="116"/>
    <cellStyle name="20% - Accent5" xfId="117"/>
    <cellStyle name="20% - Accent5 2" xfId="118"/>
    <cellStyle name="20% - Accent5 2 2" xfId="119"/>
    <cellStyle name="20% - Accent5 2 2 2" xfId="120"/>
    <cellStyle name="20% - Accent5 2 2 2 2" xfId="121"/>
    <cellStyle name="20% - Accent5 2 2 3" xfId="122"/>
    <cellStyle name="20% - Accent5 2 3" xfId="123"/>
    <cellStyle name="20% - Accent5 2 3 2" xfId="124"/>
    <cellStyle name="20% - Accent5 2 4" xfId="125"/>
    <cellStyle name="20% - Accent5 3" xfId="126"/>
    <cellStyle name="20% - Accent5 3 2" xfId="127"/>
    <cellStyle name="20% - Accent5 3 2 2" xfId="128"/>
    <cellStyle name="20% - Accent5 3 3" xfId="129"/>
    <cellStyle name="20% - Accent5 4" xfId="130"/>
    <cellStyle name="20% - Accent5 4 2" xfId="131"/>
    <cellStyle name="20% - Accent6" xfId="132"/>
    <cellStyle name="20% - Accent6 2" xfId="133"/>
    <cellStyle name="20% - Accent6 2 2" xfId="134"/>
    <cellStyle name="20% - Accent6 2 2 2" xfId="135"/>
    <cellStyle name="20% - Accent6 2 2 2 2" xfId="136"/>
    <cellStyle name="20% - Accent6 2 2 3" xfId="137"/>
    <cellStyle name="20% - Accent6 2 3" xfId="138"/>
    <cellStyle name="20% - Accent6 2 3 2" xfId="139"/>
    <cellStyle name="20% - Accent6 2 4" xfId="140"/>
    <cellStyle name="20% - Accent6 3" xfId="141"/>
    <cellStyle name="20% - Accent6 3 2" xfId="142"/>
    <cellStyle name="20% - Accent6 3 2 2" xfId="143"/>
    <cellStyle name="20% - Accent6 3 3" xfId="144"/>
    <cellStyle name="20% - Accent6 4" xfId="145"/>
    <cellStyle name="20% - Accent6 4 2" xfId="146"/>
    <cellStyle name="20% - 强调文字颜色 1 2" xfId="147"/>
    <cellStyle name="20% - 强调文字颜色 1 2 2" xfId="148"/>
    <cellStyle name="20% - 强调文字颜色 1 2 2 2" xfId="149"/>
    <cellStyle name="20% - 强调文字颜色 1 2 2 2 2" xfId="150"/>
    <cellStyle name="20% - 强调文字颜色 1 2 2 2 2 2" xfId="151"/>
    <cellStyle name="20% - 强调文字颜色 1 2 2 2 3" xfId="152"/>
    <cellStyle name="20% - 强调文字颜色 1 2 2 3" xfId="153"/>
    <cellStyle name="20% - 强调文字颜色 1 2 2 3 2" xfId="154"/>
    <cellStyle name="20% - 强调文字颜色 1 2 2 4" xfId="155"/>
    <cellStyle name="20% - 强调文字颜色 1 2 3" xfId="156"/>
    <cellStyle name="20% - 强调文字颜色 1 2 3 2" xfId="157"/>
    <cellStyle name="20% - 强调文字颜色 1 2 3 2 2" xfId="158"/>
    <cellStyle name="20% - 强调文字颜色 1 2 3 3" xfId="159"/>
    <cellStyle name="20% - 强调文字颜色 1 2 4" xfId="160"/>
    <cellStyle name="20% - 强调文字颜色 1 2 4 2" xfId="161"/>
    <cellStyle name="20% - 强调文字颜色 1 2 5" xfId="162"/>
    <cellStyle name="20% - 强调文字颜色 1 3" xfId="163"/>
    <cellStyle name="20% - 强调文字颜色 1 3 2" xfId="164"/>
    <cellStyle name="20% - 强调文字颜色 1 3 2 2" xfId="165"/>
    <cellStyle name="20% - 强调文字颜色 1 3 2 2 2" xfId="166"/>
    <cellStyle name="20% - 强调文字颜色 1 3 2 3" xfId="167"/>
    <cellStyle name="20% - 强调文字颜色 1 3 3" xfId="168"/>
    <cellStyle name="20% - 强调文字颜色 1 3 3 2" xfId="169"/>
    <cellStyle name="20% - 强调文字颜色 1 3 4" xfId="170"/>
    <cellStyle name="20% - 强调文字颜色 1 4" xfId="171"/>
    <cellStyle name="20% - 强调文字颜色 2 2" xfId="172"/>
    <cellStyle name="20% - 强调文字颜色 2 2 2" xfId="173"/>
    <cellStyle name="20% - 强调文字颜色 2 2 2 2" xfId="174"/>
    <cellStyle name="20% - 强调文字颜色 2 2 2 2 2" xfId="175"/>
    <cellStyle name="20% - 强调文字颜色 2 2 2 2 2 2" xfId="176"/>
    <cellStyle name="20% - 强调文字颜色 2 2 2 2 3" xfId="177"/>
    <cellStyle name="20% - 强调文字颜色 2 2 2 3" xfId="178"/>
    <cellStyle name="20% - 强调文字颜色 2 2 2 3 2" xfId="179"/>
    <cellStyle name="20% - 强调文字颜色 2 2 2 4" xfId="180"/>
    <cellStyle name="20% - 强调文字颜色 2 2 3" xfId="181"/>
    <cellStyle name="20% - 强调文字颜色 2 2 3 2" xfId="182"/>
    <cellStyle name="20% - 强调文字颜色 2 2 3 2 2" xfId="183"/>
    <cellStyle name="20% - 强调文字颜色 2 2 3 3" xfId="184"/>
    <cellStyle name="20% - 强调文字颜色 2 2 4" xfId="185"/>
    <cellStyle name="20% - 强调文字颜色 2 2 4 2" xfId="186"/>
    <cellStyle name="20% - 强调文字颜色 2 2 5" xfId="187"/>
    <cellStyle name="20% - 强调文字颜色 2 3" xfId="188"/>
    <cellStyle name="20% - 强调文字颜色 2 3 2" xfId="189"/>
    <cellStyle name="20% - 强调文字颜色 2 3 2 2" xfId="190"/>
    <cellStyle name="20% - 强调文字颜色 2 3 2 2 2" xfId="191"/>
    <cellStyle name="20% - 强调文字颜色 2 3 2 3" xfId="192"/>
    <cellStyle name="20% - 强调文字颜色 2 3 3" xfId="193"/>
    <cellStyle name="20% - 强调文字颜色 2 3 3 2" xfId="194"/>
    <cellStyle name="20% - 强调文字颜色 2 3 4" xfId="195"/>
    <cellStyle name="20% - 强调文字颜色 2 4" xfId="196"/>
    <cellStyle name="20% - 强调文字颜色 3 2" xfId="197"/>
    <cellStyle name="20% - 强调文字颜色 3 2 2" xfId="198"/>
    <cellStyle name="20% - 强调文字颜色 3 2 2 2" xfId="199"/>
    <cellStyle name="20% - 强调文字颜色 3 2 2 2 2" xfId="200"/>
    <cellStyle name="20% - 强调文字颜色 3 2 2 2 2 2" xfId="201"/>
    <cellStyle name="20% - 强调文字颜色 3 2 2 2 3" xfId="202"/>
    <cellStyle name="20% - 强调文字颜色 3 2 2 3" xfId="203"/>
    <cellStyle name="20% - 强调文字颜色 3 2 2 3 2" xfId="204"/>
    <cellStyle name="20% - 强调文字颜色 3 2 2 4" xfId="205"/>
    <cellStyle name="20% - 强调文字颜色 3 2 3" xfId="206"/>
    <cellStyle name="20% - 强调文字颜色 3 2 3 2" xfId="207"/>
    <cellStyle name="20% - 强调文字颜色 3 2 3 2 2" xfId="208"/>
    <cellStyle name="20% - 强调文字颜色 3 2 3 3" xfId="209"/>
    <cellStyle name="20% - 强调文字颜色 3 2 4" xfId="210"/>
    <cellStyle name="20% - 强调文字颜色 3 2 4 2" xfId="211"/>
    <cellStyle name="20% - 强调文字颜色 3 2 5" xfId="212"/>
    <cellStyle name="20% - 强调文字颜色 3 3" xfId="213"/>
    <cellStyle name="20% - 强调文字颜色 3 3 2" xfId="214"/>
    <cellStyle name="20% - 强调文字颜色 3 3 2 2" xfId="215"/>
    <cellStyle name="20% - 强调文字颜色 3 3 2 2 2" xfId="216"/>
    <cellStyle name="20% - 强调文字颜色 3 3 2 3" xfId="217"/>
    <cellStyle name="20% - 强调文字颜色 3 3 3" xfId="218"/>
    <cellStyle name="20% - 强调文字颜色 3 3 3 2" xfId="219"/>
    <cellStyle name="20% - 强调文字颜色 3 3 4" xfId="220"/>
    <cellStyle name="20% - 强调文字颜色 3 4" xfId="221"/>
    <cellStyle name="20% - 强调文字颜色 4 2" xfId="222"/>
    <cellStyle name="20% - 强调文字颜色 4 2 2" xfId="223"/>
    <cellStyle name="20% - 强调文字颜色 4 2 2 2" xfId="224"/>
    <cellStyle name="20% - 强调文字颜色 4 2 2 2 2" xfId="225"/>
    <cellStyle name="20% - 强调文字颜色 4 2 2 2 2 2" xfId="226"/>
    <cellStyle name="20% - 强调文字颜色 4 2 2 2 3" xfId="227"/>
    <cellStyle name="20% - 强调文字颜色 4 2 2 3" xfId="228"/>
    <cellStyle name="20% - 强调文字颜色 4 2 2 3 2" xfId="229"/>
    <cellStyle name="20% - 强调文字颜色 4 2 2 4" xfId="230"/>
    <cellStyle name="20% - 强调文字颜色 4 2 3" xfId="231"/>
    <cellStyle name="20% - 强调文字颜色 4 2 3 2" xfId="232"/>
    <cellStyle name="20% - 强调文字颜色 4 2 3 2 2" xfId="233"/>
    <cellStyle name="20% - 强调文字颜色 4 2 3 3" xfId="234"/>
    <cellStyle name="20% - 强调文字颜色 4 2 4" xfId="235"/>
    <cellStyle name="20% - 强调文字颜色 4 2 4 2" xfId="236"/>
    <cellStyle name="20% - 强调文字颜色 4 2 5" xfId="237"/>
    <cellStyle name="20% - 强调文字颜色 4 3" xfId="238"/>
    <cellStyle name="20% - 强调文字颜色 4 3 2" xfId="239"/>
    <cellStyle name="20% - 强调文字颜色 4 3 2 2" xfId="240"/>
    <cellStyle name="20% - 强调文字颜色 4 3 2 2 2" xfId="241"/>
    <cellStyle name="20% - 强调文字颜色 4 3 2 3" xfId="242"/>
    <cellStyle name="20% - 强调文字颜色 4 3 3" xfId="243"/>
    <cellStyle name="20% - 强调文字颜色 4 3 3 2" xfId="244"/>
    <cellStyle name="20% - 强调文字颜色 4 3 4" xfId="245"/>
    <cellStyle name="20% - 强调文字颜色 4 4" xfId="246"/>
    <cellStyle name="20% - 强调文字颜色 5 2" xfId="247"/>
    <cellStyle name="20% - 强调文字颜色 5 2 2" xfId="248"/>
    <cellStyle name="20% - 强调文字颜色 5 2 2 2" xfId="249"/>
    <cellStyle name="20% - 强调文字颜色 5 2 2 2 2" xfId="250"/>
    <cellStyle name="20% - 强调文字颜色 5 2 2 2 2 2" xfId="251"/>
    <cellStyle name="20% - 强调文字颜色 5 2 2 2 3" xfId="252"/>
    <cellStyle name="20% - 强调文字颜色 5 2 2 3" xfId="253"/>
    <cellStyle name="20% - 强调文字颜色 5 2 2 3 2" xfId="254"/>
    <cellStyle name="20% - 强调文字颜色 5 2 2 4" xfId="255"/>
    <cellStyle name="20% - 强调文字颜色 5 2 3" xfId="256"/>
    <cellStyle name="20% - 强调文字颜色 5 2 3 2" xfId="257"/>
    <cellStyle name="20% - 强调文字颜色 5 2 3 2 2" xfId="258"/>
    <cellStyle name="20% - 强调文字颜色 5 2 3 3" xfId="259"/>
    <cellStyle name="20% - 强调文字颜色 5 2 4" xfId="260"/>
    <cellStyle name="20% - 强调文字颜色 5 2 4 2" xfId="261"/>
    <cellStyle name="20% - 强调文字颜色 5 2 5" xfId="262"/>
    <cellStyle name="20% - 强调文字颜色 5 3" xfId="263"/>
    <cellStyle name="20% - 强调文字颜色 5 3 2" xfId="264"/>
    <cellStyle name="20% - 强调文字颜色 5 3 2 2" xfId="265"/>
    <cellStyle name="20% - 强调文字颜色 5 3 2 2 2" xfId="266"/>
    <cellStyle name="20% - 强调文字颜色 5 3 2 3" xfId="267"/>
    <cellStyle name="20% - 强调文字颜色 5 3 3" xfId="268"/>
    <cellStyle name="20% - 强调文字颜色 5 3 3 2" xfId="269"/>
    <cellStyle name="20% - 强调文字颜色 5 3 4" xfId="270"/>
    <cellStyle name="20% - 强调文字颜色 5 4" xfId="271"/>
    <cellStyle name="20% - 强调文字颜色 6 2" xfId="272"/>
    <cellStyle name="20% - 强调文字颜色 6 2 2" xfId="273"/>
    <cellStyle name="20% - 强调文字颜色 6 2 2 2" xfId="274"/>
    <cellStyle name="20% - 强调文字颜色 6 2 2 2 2" xfId="275"/>
    <cellStyle name="20% - 强调文字颜色 6 2 2 2 2 2" xfId="276"/>
    <cellStyle name="20% - 强调文字颜色 6 2 2 2 3" xfId="277"/>
    <cellStyle name="20% - 强调文字颜色 6 2 2 3" xfId="278"/>
    <cellStyle name="20% - 强调文字颜色 6 2 2 3 2" xfId="279"/>
    <cellStyle name="20% - 强调文字颜色 6 2 2 4" xfId="280"/>
    <cellStyle name="20% - 强调文字颜色 6 2 3" xfId="281"/>
    <cellStyle name="20% - 强调文字颜色 6 2 3 2" xfId="282"/>
    <cellStyle name="20% - 强调文字颜色 6 2 3 2 2" xfId="283"/>
    <cellStyle name="20% - 强调文字颜色 6 2 3 3" xfId="284"/>
    <cellStyle name="20% - 强调文字颜色 6 2 4" xfId="285"/>
    <cellStyle name="20% - 强调文字颜色 6 2 4 2" xfId="286"/>
    <cellStyle name="20% - 强调文字颜色 6 2 5" xfId="287"/>
    <cellStyle name="20% - 强调文字颜色 6 3" xfId="288"/>
    <cellStyle name="20% - 强调文字颜色 6 3 2" xfId="289"/>
    <cellStyle name="20% - 强调文字颜色 6 3 2 2" xfId="290"/>
    <cellStyle name="20% - 强调文字颜色 6 3 2 2 2" xfId="291"/>
    <cellStyle name="20% - 强调文字颜色 6 3 2 3" xfId="292"/>
    <cellStyle name="20% - 强调文字颜色 6 3 3" xfId="293"/>
    <cellStyle name="20% - 强调文字颜色 6 3 3 2" xfId="294"/>
    <cellStyle name="20% - 强调文字颜色 6 3 4" xfId="295"/>
    <cellStyle name="20% - 强调文字颜色 6 4" xfId="296"/>
    <cellStyle name="20% - 着色 1" xfId="297"/>
    <cellStyle name="20% - 着色 1 2" xfId="298"/>
    <cellStyle name="20% - 着色 1 2 2" xfId="299"/>
    <cellStyle name="20% - 着色 1 2 2 2" xfId="300"/>
    <cellStyle name="20% - 着色 1 2 2 2 2" xfId="301"/>
    <cellStyle name="20% - 着色 1 2 2 3" xfId="302"/>
    <cellStyle name="20% - 着色 1 2 3" xfId="303"/>
    <cellStyle name="20% - 着色 1 2 3 2" xfId="304"/>
    <cellStyle name="20% - 着色 1 2 4" xfId="305"/>
    <cellStyle name="20% - 着色 1 3" xfId="306"/>
    <cellStyle name="20% - 着色 1 3 2" xfId="307"/>
    <cellStyle name="20% - 着色 1 3 2 2" xfId="308"/>
    <cellStyle name="20% - 着色 1 3 2 2 2" xfId="309"/>
    <cellStyle name="20% - 着色 1 3 2 3" xfId="310"/>
    <cellStyle name="20% - 着色 1 3 3" xfId="311"/>
    <cellStyle name="20% - 着色 1 3 3 2" xfId="312"/>
    <cellStyle name="20% - 着色 1 3 4" xfId="313"/>
    <cellStyle name="20% - 着色 1 4" xfId="314"/>
    <cellStyle name="20% - 着色 1 4 2" xfId="315"/>
    <cellStyle name="20% - 着色 1 4 2 2" xfId="316"/>
    <cellStyle name="20% - 着色 1 4 3" xfId="317"/>
    <cellStyle name="20% - 着色 1 5" xfId="318"/>
    <cellStyle name="20% - 着色 1 5 2" xfId="319"/>
    <cellStyle name="20% - 着色 1_13市本级" xfId="320"/>
    <cellStyle name="20% - 着色 2" xfId="321"/>
    <cellStyle name="20% - 着色 2 2" xfId="322"/>
    <cellStyle name="20% - 着色 2 2 2" xfId="323"/>
    <cellStyle name="20% - 着色 2 2 2 2" xfId="324"/>
    <cellStyle name="20% - 着色 2 2 2 2 2" xfId="325"/>
    <cellStyle name="20% - 着色 2 2 2 3" xfId="326"/>
    <cellStyle name="20% - 着色 2 2 3" xfId="327"/>
    <cellStyle name="20% - 着色 2 2 3 2" xfId="328"/>
    <cellStyle name="20% - 着色 2 2 4" xfId="329"/>
    <cellStyle name="20% - 着色 2 3" xfId="330"/>
    <cellStyle name="20% - 着色 2 3 2" xfId="331"/>
    <cellStyle name="20% - 着色 2 3 2 2" xfId="332"/>
    <cellStyle name="20% - 着色 2 3 2 2 2" xfId="333"/>
    <cellStyle name="20% - 着色 2 3 2 3" xfId="334"/>
    <cellStyle name="20% - 着色 2 3 3" xfId="335"/>
    <cellStyle name="20% - 着色 2 3 3 2" xfId="336"/>
    <cellStyle name="20% - 着色 2 3 4" xfId="337"/>
    <cellStyle name="20% - 着色 2 4" xfId="338"/>
    <cellStyle name="20% - 着色 2 4 2" xfId="339"/>
    <cellStyle name="20% - 着色 2 4 2 2" xfId="340"/>
    <cellStyle name="20% - 着色 2 4 3" xfId="341"/>
    <cellStyle name="20% - 着色 2 5" xfId="342"/>
    <cellStyle name="20% - 着色 2 5 2" xfId="343"/>
    <cellStyle name="20% - 着色 2_13市本级" xfId="344"/>
    <cellStyle name="20% - 着色 3" xfId="345"/>
    <cellStyle name="20% - 着色 3 2" xfId="346"/>
    <cellStyle name="20% - 着色 3 2 2" xfId="347"/>
    <cellStyle name="20% - 着色 3 2 2 2" xfId="348"/>
    <cellStyle name="20% - 着色 3 2 2 2 2" xfId="349"/>
    <cellStyle name="20% - 着色 3 2 2 3" xfId="350"/>
    <cellStyle name="20% - 着色 3 2 3" xfId="351"/>
    <cellStyle name="20% - 着色 3 2 3 2" xfId="352"/>
    <cellStyle name="20% - 着色 3 2 4" xfId="353"/>
    <cellStyle name="20% - 着色 3 3" xfId="354"/>
    <cellStyle name="20% - 着色 3 3 2" xfId="355"/>
    <cellStyle name="20% - 着色 3 3 2 2" xfId="356"/>
    <cellStyle name="20% - 着色 3 3 2 2 2" xfId="357"/>
    <cellStyle name="20% - 着色 3 3 2 3" xfId="358"/>
    <cellStyle name="20% - 着色 3 3 3" xfId="359"/>
    <cellStyle name="20% - 着色 3 3 3 2" xfId="360"/>
    <cellStyle name="20% - 着色 3 3 4" xfId="361"/>
    <cellStyle name="20% - 着色 3 4" xfId="362"/>
    <cellStyle name="20% - 着色 3 4 2" xfId="363"/>
    <cellStyle name="20% - 着色 3 4 2 2" xfId="364"/>
    <cellStyle name="20% - 着色 3 4 3" xfId="365"/>
    <cellStyle name="20% - 着色 3 5" xfId="366"/>
    <cellStyle name="20% - 着色 3 5 2" xfId="367"/>
    <cellStyle name="20% - 着色 3_13市本级" xfId="368"/>
    <cellStyle name="20% - 着色 4" xfId="369"/>
    <cellStyle name="20% - 着色 4 2" xfId="370"/>
    <cellStyle name="20% - 着色 4 2 2" xfId="371"/>
    <cellStyle name="20% - 着色 4 2 2 2" xfId="372"/>
    <cellStyle name="20% - 着色 4 2 2 2 2" xfId="373"/>
    <cellStyle name="20% - 着色 4 2 2 3" xfId="374"/>
    <cellStyle name="20% - 着色 4 2 3" xfId="375"/>
    <cellStyle name="20% - 着色 4 2 3 2" xfId="376"/>
    <cellStyle name="20% - 着色 4 2 4" xfId="377"/>
    <cellStyle name="20% - 着色 4 3" xfId="378"/>
    <cellStyle name="20% - 着色 4 3 2" xfId="379"/>
    <cellStyle name="20% - 着色 4 3 2 2" xfId="380"/>
    <cellStyle name="20% - 着色 4 3 2 2 2" xfId="381"/>
    <cellStyle name="20% - 着色 4 3 2 3" xfId="382"/>
    <cellStyle name="20% - 着色 4 3 3" xfId="383"/>
    <cellStyle name="20% - 着色 4 3 3 2" xfId="384"/>
    <cellStyle name="20% - 着色 4 3 4" xfId="385"/>
    <cellStyle name="20% - 着色 4 4" xfId="386"/>
    <cellStyle name="20% - 着色 4 4 2" xfId="387"/>
    <cellStyle name="20% - 着色 4 4 2 2" xfId="388"/>
    <cellStyle name="20% - 着色 4 4 3" xfId="389"/>
    <cellStyle name="20% - 着色 4 5" xfId="390"/>
    <cellStyle name="20% - 着色 4 5 2" xfId="391"/>
    <cellStyle name="20% - 着色 4_13市本级" xfId="392"/>
    <cellStyle name="20% - 着色 5" xfId="393"/>
    <cellStyle name="20% - 着色 5 2" xfId="394"/>
    <cellStyle name="20% - 着色 5 2 2" xfId="395"/>
    <cellStyle name="20% - 着色 5 2 2 2" xfId="396"/>
    <cellStyle name="20% - 着色 5 2 2 2 2" xfId="397"/>
    <cellStyle name="20% - 着色 5 2 2 3" xfId="398"/>
    <cellStyle name="20% - 着色 5 2 3" xfId="399"/>
    <cellStyle name="20% - 着色 5 2 3 2" xfId="400"/>
    <cellStyle name="20% - 着色 5 2 4" xfId="401"/>
    <cellStyle name="20% - 着色 5 3" xfId="402"/>
    <cellStyle name="20% - 着色 5 3 2" xfId="403"/>
    <cellStyle name="20% - 着色 5 3 2 2" xfId="404"/>
    <cellStyle name="20% - 着色 5 3 2 2 2" xfId="405"/>
    <cellStyle name="20% - 着色 5 3 2 3" xfId="406"/>
    <cellStyle name="20% - 着色 5 3 3" xfId="407"/>
    <cellStyle name="20% - 着色 5 3 3 2" xfId="408"/>
    <cellStyle name="20% - 着色 5 3 4" xfId="409"/>
    <cellStyle name="20% - 着色 5 4" xfId="410"/>
    <cellStyle name="20% - 着色 5 4 2" xfId="411"/>
    <cellStyle name="20% - 着色 5 4 2 2" xfId="412"/>
    <cellStyle name="20% - 着色 5 4 3" xfId="413"/>
    <cellStyle name="20% - 着色 5 5" xfId="414"/>
    <cellStyle name="20% - 着色 5 5 2" xfId="415"/>
    <cellStyle name="20% - 着色 5_13市本级" xfId="416"/>
    <cellStyle name="20% - 着色 6" xfId="417"/>
    <cellStyle name="20% - 着色 6 2" xfId="418"/>
    <cellStyle name="20% - 着色 6 2 2" xfId="419"/>
    <cellStyle name="20% - 着色 6 2 2 2" xfId="420"/>
    <cellStyle name="20% - 着色 6 2 2 2 2" xfId="421"/>
    <cellStyle name="20% - 着色 6 2 2 3" xfId="422"/>
    <cellStyle name="20% - 着色 6 2 3" xfId="423"/>
    <cellStyle name="20% - 着色 6 2 3 2" xfId="424"/>
    <cellStyle name="20% - 着色 6 2 4" xfId="425"/>
    <cellStyle name="20% - 着色 6 3" xfId="426"/>
    <cellStyle name="20% - 着色 6 3 2" xfId="427"/>
    <cellStyle name="20% - 着色 6 3 2 2" xfId="428"/>
    <cellStyle name="20% - 着色 6 3 2 2 2" xfId="429"/>
    <cellStyle name="20% - 着色 6 3 2 3" xfId="430"/>
    <cellStyle name="20% - 着色 6 3 3" xfId="431"/>
    <cellStyle name="20% - 着色 6 3 3 2" xfId="432"/>
    <cellStyle name="20% - 着色 6 3 4" xfId="433"/>
    <cellStyle name="20% - 着色 6 4" xfId="434"/>
    <cellStyle name="20% - 着色 6 4 2" xfId="435"/>
    <cellStyle name="20% - 着色 6 4 2 2" xfId="436"/>
    <cellStyle name="20% - 着色 6 4 3" xfId="437"/>
    <cellStyle name="20% - 着色 6 5" xfId="438"/>
    <cellStyle name="20% - 着色 6 5 2" xfId="439"/>
    <cellStyle name="20% - 着色 6_13市本级" xfId="440"/>
    <cellStyle name="40% - Accent1" xfId="441"/>
    <cellStyle name="40% - Accent1 2" xfId="442"/>
    <cellStyle name="40% - Accent1 2 2" xfId="443"/>
    <cellStyle name="40% - Accent1 2 2 2" xfId="444"/>
    <cellStyle name="40% - Accent1 2 2 2 2" xfId="445"/>
    <cellStyle name="40% - Accent1 2 2 3" xfId="446"/>
    <cellStyle name="40% - Accent1 2 3" xfId="447"/>
    <cellStyle name="40% - Accent1 2 3 2" xfId="448"/>
    <cellStyle name="40% - Accent1 2 4" xfId="449"/>
    <cellStyle name="40% - Accent1 3" xfId="450"/>
    <cellStyle name="40% - Accent1 3 2" xfId="451"/>
    <cellStyle name="40% - Accent1 3 2 2" xfId="452"/>
    <cellStyle name="40% - Accent1 3 3" xfId="453"/>
    <cellStyle name="40% - Accent1 4" xfId="454"/>
    <cellStyle name="40% - Accent1 4 2" xfId="455"/>
    <cellStyle name="40% - Accent2" xfId="456"/>
    <cellStyle name="40% - Accent2 2" xfId="457"/>
    <cellStyle name="40% - Accent2 2 2" xfId="458"/>
    <cellStyle name="40% - Accent2 2 2 2" xfId="459"/>
    <cellStyle name="40% - Accent2 2 2 2 2" xfId="460"/>
    <cellStyle name="40% - Accent2 2 2 3" xfId="461"/>
    <cellStyle name="40% - Accent2 2 3" xfId="462"/>
    <cellStyle name="40% - Accent2 2 3 2" xfId="463"/>
    <cellStyle name="40% - Accent2 2 4" xfId="464"/>
    <cellStyle name="40% - Accent2 3" xfId="465"/>
    <cellStyle name="40% - Accent2 3 2" xfId="466"/>
    <cellStyle name="40% - Accent2 3 2 2" xfId="467"/>
    <cellStyle name="40% - Accent2 3 3" xfId="468"/>
    <cellStyle name="40% - Accent2 4" xfId="469"/>
    <cellStyle name="40% - Accent2 4 2" xfId="470"/>
    <cellStyle name="40% - Accent3" xfId="471"/>
    <cellStyle name="40% - Accent3 2" xfId="472"/>
    <cellStyle name="40% - Accent3 2 2" xfId="473"/>
    <cellStyle name="40% - Accent3 2 2 2" xfId="474"/>
    <cellStyle name="40% - Accent3 2 2 2 2" xfId="475"/>
    <cellStyle name="40% - Accent3 2 2 3" xfId="476"/>
    <cellStyle name="40% - Accent3 2 3" xfId="477"/>
    <cellStyle name="40% - Accent3 2 3 2" xfId="478"/>
    <cellStyle name="40% - Accent3 2 4" xfId="479"/>
    <cellStyle name="40% - Accent3 3" xfId="480"/>
    <cellStyle name="40% - Accent3 3 2" xfId="481"/>
    <cellStyle name="40% - Accent3 3 2 2" xfId="482"/>
    <cellStyle name="40% - Accent3 3 3" xfId="483"/>
    <cellStyle name="40% - Accent3 4" xfId="484"/>
    <cellStyle name="40% - Accent3 4 2" xfId="485"/>
    <cellStyle name="40% - Accent4" xfId="486"/>
    <cellStyle name="40% - Accent4 2" xfId="487"/>
    <cellStyle name="40% - Accent4 2 2" xfId="488"/>
    <cellStyle name="40% - Accent4 2 2 2" xfId="489"/>
    <cellStyle name="40% - Accent4 2 2 2 2" xfId="490"/>
    <cellStyle name="40% - Accent4 2 2 3" xfId="491"/>
    <cellStyle name="40% - Accent4 2 3" xfId="492"/>
    <cellStyle name="40% - Accent4 2 3 2" xfId="493"/>
    <cellStyle name="40% - Accent4 2 4" xfId="494"/>
    <cellStyle name="40% - Accent4 3" xfId="495"/>
    <cellStyle name="40% - Accent4 3 2" xfId="496"/>
    <cellStyle name="40% - Accent4 3 2 2" xfId="497"/>
    <cellStyle name="40% - Accent4 3 3" xfId="498"/>
    <cellStyle name="40% - Accent4 4" xfId="499"/>
    <cellStyle name="40% - Accent4 4 2" xfId="500"/>
    <cellStyle name="40% - Accent5" xfId="501"/>
    <cellStyle name="40% - Accent5 2" xfId="502"/>
    <cellStyle name="40% - Accent5 2 2" xfId="503"/>
    <cellStyle name="40% - Accent5 2 2 2" xfId="504"/>
    <cellStyle name="40% - Accent5 2 2 2 2" xfId="505"/>
    <cellStyle name="40% - Accent5 2 2 3" xfId="506"/>
    <cellStyle name="40% - Accent5 2 3" xfId="507"/>
    <cellStyle name="40% - Accent5 2 3 2" xfId="508"/>
    <cellStyle name="40% - Accent5 2 4" xfId="509"/>
    <cellStyle name="40% - Accent5 3" xfId="510"/>
    <cellStyle name="40% - Accent5 3 2" xfId="511"/>
    <cellStyle name="40% - Accent5 3 2 2" xfId="512"/>
    <cellStyle name="40% - Accent5 3 3" xfId="513"/>
    <cellStyle name="40% - Accent5 4" xfId="514"/>
    <cellStyle name="40% - Accent5 4 2" xfId="515"/>
    <cellStyle name="40% - Accent6" xfId="516"/>
    <cellStyle name="40% - Accent6 2" xfId="517"/>
    <cellStyle name="40% - Accent6 2 2" xfId="518"/>
    <cellStyle name="40% - Accent6 2 2 2" xfId="519"/>
    <cellStyle name="40% - Accent6 2 2 2 2" xfId="520"/>
    <cellStyle name="40% - Accent6 2 2 3" xfId="521"/>
    <cellStyle name="40% - Accent6 2 3" xfId="522"/>
    <cellStyle name="40% - Accent6 2 3 2" xfId="523"/>
    <cellStyle name="40% - Accent6 2 4" xfId="524"/>
    <cellStyle name="40% - Accent6 3" xfId="525"/>
    <cellStyle name="40% - Accent6 3 2" xfId="526"/>
    <cellStyle name="40% - Accent6 3 2 2" xfId="527"/>
    <cellStyle name="40% - Accent6 3 3" xfId="528"/>
    <cellStyle name="40% - Accent6 4" xfId="529"/>
    <cellStyle name="40% - Accent6 4 2" xfId="530"/>
    <cellStyle name="40% - 强调文字颜色 1 2" xfId="531"/>
    <cellStyle name="40% - 强调文字颜色 1 2 2" xfId="532"/>
    <cellStyle name="40% - 强调文字颜色 1 2 2 2" xfId="533"/>
    <cellStyle name="40% - 强调文字颜色 1 2 2 2 2" xfId="534"/>
    <cellStyle name="40% - 强调文字颜色 1 2 2 2 2 2" xfId="535"/>
    <cellStyle name="40% - 强调文字颜色 1 2 2 2 3" xfId="536"/>
    <cellStyle name="40% - 强调文字颜色 1 2 2 3" xfId="537"/>
    <cellStyle name="40% - 强调文字颜色 1 2 2 3 2" xfId="538"/>
    <cellStyle name="40% - 强调文字颜色 1 2 2 4" xfId="539"/>
    <cellStyle name="40% - 强调文字颜色 1 2 3" xfId="540"/>
    <cellStyle name="40% - 强调文字颜色 1 2 3 2" xfId="541"/>
    <cellStyle name="40% - 强调文字颜色 1 2 3 2 2" xfId="542"/>
    <cellStyle name="40% - 强调文字颜色 1 2 3 3" xfId="543"/>
    <cellStyle name="40% - 强调文字颜色 1 2 4" xfId="544"/>
    <cellStyle name="40% - 强调文字颜色 1 2 4 2" xfId="545"/>
    <cellStyle name="40% - 强调文字颜色 1 2 5" xfId="546"/>
    <cellStyle name="40% - 强调文字颜色 1 3" xfId="547"/>
    <cellStyle name="40% - 强调文字颜色 1 3 2" xfId="548"/>
    <cellStyle name="40% - 强调文字颜色 1 3 2 2" xfId="549"/>
    <cellStyle name="40% - 强调文字颜色 1 3 2 2 2" xfId="550"/>
    <cellStyle name="40% - 强调文字颜色 1 3 2 3" xfId="551"/>
    <cellStyle name="40% - 强调文字颜色 1 3 3" xfId="552"/>
    <cellStyle name="40% - 强调文字颜色 1 3 3 2" xfId="553"/>
    <cellStyle name="40% - 强调文字颜色 1 3 4" xfId="554"/>
    <cellStyle name="40% - 强调文字颜色 1 4" xfId="555"/>
    <cellStyle name="40% - 强调文字颜色 2 2" xfId="556"/>
    <cellStyle name="40% - 强调文字颜色 2 2 2" xfId="557"/>
    <cellStyle name="40% - 强调文字颜色 2 2 2 2" xfId="558"/>
    <cellStyle name="40% - 强调文字颜色 2 2 2 2 2" xfId="559"/>
    <cellStyle name="40% - 强调文字颜色 2 2 2 2 2 2" xfId="560"/>
    <cellStyle name="40% - 强调文字颜色 2 2 2 2 3" xfId="561"/>
    <cellStyle name="40% - 强调文字颜色 2 2 2 3" xfId="562"/>
    <cellStyle name="40% - 强调文字颜色 2 2 2 3 2" xfId="563"/>
    <cellStyle name="40% - 强调文字颜色 2 2 2 4" xfId="564"/>
    <cellStyle name="40% - 强调文字颜色 2 2 3" xfId="565"/>
    <cellStyle name="40% - 强调文字颜色 2 2 3 2" xfId="566"/>
    <cellStyle name="40% - 强调文字颜色 2 2 3 2 2" xfId="567"/>
    <cellStyle name="40% - 强调文字颜色 2 2 3 3" xfId="568"/>
    <cellStyle name="40% - 强调文字颜色 2 2 4" xfId="569"/>
    <cellStyle name="40% - 强调文字颜色 2 2 4 2" xfId="570"/>
    <cellStyle name="40% - 强调文字颜色 2 2 5" xfId="571"/>
    <cellStyle name="40% - 强调文字颜色 2 3" xfId="572"/>
    <cellStyle name="40% - 强调文字颜色 2 3 2" xfId="573"/>
    <cellStyle name="40% - 强调文字颜色 2 3 2 2" xfId="574"/>
    <cellStyle name="40% - 强调文字颜色 2 3 2 2 2" xfId="575"/>
    <cellStyle name="40% - 强调文字颜色 2 3 2 3" xfId="576"/>
    <cellStyle name="40% - 强调文字颜色 2 3 3" xfId="577"/>
    <cellStyle name="40% - 强调文字颜色 2 3 3 2" xfId="578"/>
    <cellStyle name="40% - 强调文字颜色 2 3 4" xfId="579"/>
    <cellStyle name="40% - 强调文字颜色 2 4" xfId="580"/>
    <cellStyle name="40% - 强调文字颜色 3 2" xfId="581"/>
    <cellStyle name="40% - 强调文字颜色 3 2 2" xfId="582"/>
    <cellStyle name="40% - 强调文字颜色 3 2 2 2" xfId="583"/>
    <cellStyle name="40% - 强调文字颜色 3 2 2 2 2" xfId="584"/>
    <cellStyle name="40% - 强调文字颜色 3 2 2 2 2 2" xfId="585"/>
    <cellStyle name="40% - 强调文字颜色 3 2 2 2 3" xfId="586"/>
    <cellStyle name="40% - 强调文字颜色 3 2 2 3" xfId="587"/>
    <cellStyle name="40% - 强调文字颜色 3 2 2 3 2" xfId="588"/>
    <cellStyle name="40% - 强调文字颜色 3 2 2 4" xfId="589"/>
    <cellStyle name="40% - 强调文字颜色 3 2 3" xfId="590"/>
    <cellStyle name="40% - 强调文字颜色 3 2 3 2" xfId="591"/>
    <cellStyle name="40% - 强调文字颜色 3 2 3 2 2" xfId="592"/>
    <cellStyle name="40% - 强调文字颜色 3 2 3 3" xfId="593"/>
    <cellStyle name="40% - 强调文字颜色 3 2 4" xfId="594"/>
    <cellStyle name="40% - 强调文字颜色 3 2 4 2" xfId="595"/>
    <cellStyle name="40% - 强调文字颜色 3 2 5" xfId="596"/>
    <cellStyle name="40% - 强调文字颜色 3 3" xfId="597"/>
    <cellStyle name="40% - 强调文字颜色 3 3 2" xfId="598"/>
    <cellStyle name="40% - 强调文字颜色 3 3 2 2" xfId="599"/>
    <cellStyle name="40% - 强调文字颜色 3 3 2 2 2" xfId="600"/>
    <cellStyle name="40% - 强调文字颜色 3 3 2 3" xfId="601"/>
    <cellStyle name="40% - 强调文字颜色 3 3 3" xfId="602"/>
    <cellStyle name="40% - 强调文字颜色 3 3 3 2" xfId="603"/>
    <cellStyle name="40% - 强调文字颜色 3 3 4" xfId="604"/>
    <cellStyle name="40% - 强调文字颜色 3 4" xfId="605"/>
    <cellStyle name="40% - 强调文字颜色 4 2" xfId="606"/>
    <cellStyle name="40% - 强调文字颜色 4 2 2" xfId="607"/>
    <cellStyle name="40% - 强调文字颜色 4 2 2 2" xfId="608"/>
    <cellStyle name="40% - 强调文字颜色 4 2 2 2 2" xfId="609"/>
    <cellStyle name="40% - 强调文字颜色 4 2 2 2 2 2" xfId="610"/>
    <cellStyle name="40% - 强调文字颜色 4 2 2 2 3" xfId="611"/>
    <cellStyle name="40% - 强调文字颜色 4 2 2 3" xfId="612"/>
    <cellStyle name="40% - 强调文字颜色 4 2 2 3 2" xfId="613"/>
    <cellStyle name="40% - 强调文字颜色 4 2 2 4" xfId="614"/>
    <cellStyle name="40% - 强调文字颜色 4 2 3" xfId="615"/>
    <cellStyle name="40% - 强调文字颜色 4 2 3 2" xfId="616"/>
    <cellStyle name="40% - 强调文字颜色 4 2 3 2 2" xfId="617"/>
    <cellStyle name="40% - 强调文字颜色 4 2 3 3" xfId="618"/>
    <cellStyle name="40% - 强调文字颜色 4 2 4" xfId="619"/>
    <cellStyle name="40% - 强调文字颜色 4 2 4 2" xfId="620"/>
    <cellStyle name="40% - 强调文字颜色 4 2 5" xfId="621"/>
    <cellStyle name="40% - 强调文字颜色 4 3" xfId="622"/>
    <cellStyle name="40% - 强调文字颜色 4 3 2" xfId="623"/>
    <cellStyle name="40% - 强调文字颜色 4 3 2 2" xfId="624"/>
    <cellStyle name="40% - 强调文字颜色 4 3 2 2 2" xfId="625"/>
    <cellStyle name="40% - 强调文字颜色 4 3 2 3" xfId="626"/>
    <cellStyle name="40% - 强调文字颜色 4 3 3" xfId="627"/>
    <cellStyle name="40% - 强调文字颜色 4 3 3 2" xfId="628"/>
    <cellStyle name="40% - 强调文字颜色 4 3 4" xfId="629"/>
    <cellStyle name="40% - 强调文字颜色 4 4" xfId="630"/>
    <cellStyle name="40% - 强调文字颜色 5 2" xfId="631"/>
    <cellStyle name="40% - 强调文字颜色 5 2 2" xfId="632"/>
    <cellStyle name="40% - 强调文字颜色 5 2 2 2" xfId="633"/>
    <cellStyle name="40% - 强调文字颜色 5 2 2 2 2" xfId="634"/>
    <cellStyle name="40% - 强调文字颜色 5 2 2 2 2 2" xfId="635"/>
    <cellStyle name="40% - 强调文字颜色 5 2 2 2 3" xfId="636"/>
    <cellStyle name="40% - 强调文字颜色 5 2 2 3" xfId="637"/>
    <cellStyle name="40% - 强调文字颜色 5 2 2 3 2" xfId="638"/>
    <cellStyle name="40% - 强调文字颜色 5 2 2 4" xfId="639"/>
    <cellStyle name="40% - 强调文字颜色 5 2 3" xfId="640"/>
    <cellStyle name="40% - 强调文字颜色 5 2 3 2" xfId="641"/>
    <cellStyle name="40% - 强调文字颜色 5 2 3 2 2" xfId="642"/>
    <cellStyle name="40% - 强调文字颜色 5 2 3 3" xfId="643"/>
    <cellStyle name="40% - 强调文字颜色 5 2 4" xfId="644"/>
    <cellStyle name="40% - 强调文字颜色 5 2 4 2" xfId="645"/>
    <cellStyle name="40% - 强调文字颜色 5 2 5" xfId="646"/>
    <cellStyle name="40% - 强调文字颜色 5 3" xfId="647"/>
    <cellStyle name="40% - 强调文字颜色 5 3 2" xfId="648"/>
    <cellStyle name="40% - 强调文字颜色 5 3 2 2" xfId="649"/>
    <cellStyle name="40% - 强调文字颜色 5 3 2 2 2" xfId="650"/>
    <cellStyle name="40% - 强调文字颜色 5 3 2 3" xfId="651"/>
    <cellStyle name="40% - 强调文字颜色 5 3 3" xfId="652"/>
    <cellStyle name="40% - 强调文字颜色 5 3 3 2" xfId="653"/>
    <cellStyle name="40% - 强调文字颜色 5 3 4" xfId="654"/>
    <cellStyle name="40% - 强调文字颜色 5 4" xfId="655"/>
    <cellStyle name="40% - 强调文字颜色 6 2" xfId="656"/>
    <cellStyle name="40% - 强调文字颜色 6 2 2" xfId="657"/>
    <cellStyle name="40% - 强调文字颜色 6 2 2 2" xfId="658"/>
    <cellStyle name="40% - 强调文字颜色 6 2 2 2 2" xfId="659"/>
    <cellStyle name="40% - 强调文字颜色 6 2 2 2 2 2" xfId="660"/>
    <cellStyle name="40% - 强调文字颜色 6 2 2 2 3" xfId="661"/>
    <cellStyle name="40% - 强调文字颜色 6 2 2 3" xfId="662"/>
    <cellStyle name="40% - 强调文字颜色 6 2 2 3 2" xfId="663"/>
    <cellStyle name="40% - 强调文字颜色 6 2 2 4" xfId="664"/>
    <cellStyle name="40% - 强调文字颜色 6 2 3" xfId="665"/>
    <cellStyle name="40% - 强调文字颜色 6 2 3 2" xfId="666"/>
    <cellStyle name="40% - 强调文字颜色 6 2 3 2 2" xfId="667"/>
    <cellStyle name="40% - 强调文字颜色 6 2 3 3" xfId="668"/>
    <cellStyle name="40% - 强调文字颜色 6 2 4" xfId="669"/>
    <cellStyle name="40% - 强调文字颜色 6 2 4 2" xfId="670"/>
    <cellStyle name="40% - 强调文字颜色 6 2 5" xfId="671"/>
    <cellStyle name="40% - 强调文字颜色 6 3" xfId="672"/>
    <cellStyle name="40% - 强调文字颜色 6 3 2" xfId="673"/>
    <cellStyle name="40% - 强调文字颜色 6 3 2 2" xfId="674"/>
    <cellStyle name="40% - 强调文字颜色 6 3 2 2 2" xfId="675"/>
    <cellStyle name="40% - 强调文字颜色 6 3 2 3" xfId="676"/>
    <cellStyle name="40% - 强调文字颜色 6 3 3" xfId="677"/>
    <cellStyle name="40% - 强调文字颜色 6 3 3 2" xfId="678"/>
    <cellStyle name="40% - 强调文字颜色 6 3 4" xfId="679"/>
    <cellStyle name="40% - 强调文字颜色 6 4" xfId="680"/>
    <cellStyle name="40% - 着色 1" xfId="681"/>
    <cellStyle name="40% - 着色 1 2" xfId="682"/>
    <cellStyle name="40% - 着色 1 2 2" xfId="683"/>
    <cellStyle name="40% - 着色 1 2 2 2" xfId="684"/>
    <cellStyle name="40% - 着色 1 2 2 2 2" xfId="685"/>
    <cellStyle name="40% - 着色 1 2 2 3" xfId="686"/>
    <cellStyle name="40% - 着色 1 2 3" xfId="687"/>
    <cellStyle name="40% - 着色 1 2 3 2" xfId="688"/>
    <cellStyle name="40% - 着色 1 2 4" xfId="689"/>
    <cellStyle name="40% - 着色 1 3" xfId="690"/>
    <cellStyle name="40% - 着色 1 3 2" xfId="691"/>
    <cellStyle name="40% - 着色 1 3 2 2" xfId="692"/>
    <cellStyle name="40% - 着色 1 3 2 2 2" xfId="693"/>
    <cellStyle name="40% - 着色 1 3 2 3" xfId="694"/>
    <cellStyle name="40% - 着色 1 3 3" xfId="695"/>
    <cellStyle name="40% - 着色 1 3 3 2" xfId="696"/>
    <cellStyle name="40% - 着色 1 3 4" xfId="697"/>
    <cellStyle name="40% - 着色 1 4" xfId="698"/>
    <cellStyle name="40% - 着色 1 4 2" xfId="699"/>
    <cellStyle name="40% - 着色 1 4 2 2" xfId="700"/>
    <cellStyle name="40% - 着色 1 4 3" xfId="701"/>
    <cellStyle name="40% - 着色 1 5" xfId="702"/>
    <cellStyle name="40% - 着色 1 5 2" xfId="703"/>
    <cellStyle name="40% - 着色 1_19年社保基金预算（报预算陈哥20190104）" xfId="704"/>
    <cellStyle name="40% - 着色 2" xfId="705"/>
    <cellStyle name="40% - 着色 2 2" xfId="706"/>
    <cellStyle name="40% - 着色 2 2 2" xfId="707"/>
    <cellStyle name="40% - 着色 2 2 2 2" xfId="708"/>
    <cellStyle name="40% - 着色 2 2 2 2 2" xfId="709"/>
    <cellStyle name="40% - 着色 2 2 2 3" xfId="710"/>
    <cellStyle name="40% - 着色 2 2 3" xfId="711"/>
    <cellStyle name="40% - 着色 2 2 3 2" xfId="712"/>
    <cellStyle name="40% - 着色 2 2 4" xfId="713"/>
    <cellStyle name="40% - 着色 2 3" xfId="714"/>
    <cellStyle name="40% - 着色 2 3 2" xfId="715"/>
    <cellStyle name="40% - 着色 2 3 2 2" xfId="716"/>
    <cellStyle name="40% - 着色 2 3 2 2 2" xfId="717"/>
    <cellStyle name="40% - 着色 2 3 2 3" xfId="718"/>
    <cellStyle name="40% - 着色 2 3 3" xfId="719"/>
    <cellStyle name="40% - 着色 2 3 3 2" xfId="720"/>
    <cellStyle name="40% - 着色 2 3 4" xfId="721"/>
    <cellStyle name="40% - 着色 2 4" xfId="722"/>
    <cellStyle name="40% - 着色 2 4 2" xfId="723"/>
    <cellStyle name="40% - 着色 2 4 2 2" xfId="724"/>
    <cellStyle name="40% - 着色 2 4 3" xfId="725"/>
    <cellStyle name="40% - 着色 2 5" xfId="726"/>
    <cellStyle name="40% - 着色 2 5 2" xfId="727"/>
    <cellStyle name="40% - 着色 2_13市本级" xfId="728"/>
    <cellStyle name="40% - 着色 3" xfId="729"/>
    <cellStyle name="40% - 着色 3 2" xfId="730"/>
    <cellStyle name="40% - 着色 3 2 2" xfId="731"/>
    <cellStyle name="40% - 着色 3 2 2 2" xfId="732"/>
    <cellStyle name="40% - 着色 3 2 2 2 2" xfId="733"/>
    <cellStyle name="40% - 着色 3 2 2 3" xfId="734"/>
    <cellStyle name="40% - 着色 3 2 3" xfId="735"/>
    <cellStyle name="40% - 着色 3 2 3 2" xfId="736"/>
    <cellStyle name="40% - 着色 3 2 4" xfId="737"/>
    <cellStyle name="40% - 着色 3 3" xfId="738"/>
    <cellStyle name="40% - 着色 3 3 2" xfId="739"/>
    <cellStyle name="40% - 着色 3 3 2 2" xfId="740"/>
    <cellStyle name="40% - 着色 3 3 2 2 2" xfId="741"/>
    <cellStyle name="40% - 着色 3 3 2 3" xfId="742"/>
    <cellStyle name="40% - 着色 3 3 3" xfId="743"/>
    <cellStyle name="40% - 着色 3 3 3 2" xfId="744"/>
    <cellStyle name="40% - 着色 3 3 4" xfId="745"/>
    <cellStyle name="40% - 着色 3 4" xfId="746"/>
    <cellStyle name="40% - 着色 3 4 2" xfId="747"/>
    <cellStyle name="40% - 着色 3 4 2 2" xfId="748"/>
    <cellStyle name="40% - 着色 3 4 3" xfId="749"/>
    <cellStyle name="40% - 着色 3 5" xfId="750"/>
    <cellStyle name="40% - 着色 3 5 2" xfId="751"/>
    <cellStyle name="40% - 着色 3_13市本级" xfId="752"/>
    <cellStyle name="40% - 着色 4" xfId="753"/>
    <cellStyle name="40% - 着色 4 2" xfId="754"/>
    <cellStyle name="40% - 着色 4 2 2" xfId="755"/>
    <cellStyle name="40% - 着色 4 2 2 2" xfId="756"/>
    <cellStyle name="40% - 着色 4 2 2 2 2" xfId="757"/>
    <cellStyle name="40% - 着色 4 2 2 3" xfId="758"/>
    <cellStyle name="40% - 着色 4 2 3" xfId="759"/>
    <cellStyle name="40% - 着色 4 2 3 2" xfId="760"/>
    <cellStyle name="40% - 着色 4 2 4" xfId="761"/>
    <cellStyle name="40% - 着色 4 3" xfId="762"/>
    <cellStyle name="40% - 着色 4 3 2" xfId="763"/>
    <cellStyle name="40% - 着色 4 3 2 2" xfId="764"/>
    <cellStyle name="40% - 着色 4 3 2 2 2" xfId="765"/>
    <cellStyle name="40% - 着色 4 3 2 3" xfId="766"/>
    <cellStyle name="40% - 着色 4 3 3" xfId="767"/>
    <cellStyle name="40% - 着色 4 3 3 2" xfId="768"/>
    <cellStyle name="40% - 着色 4 3 4" xfId="769"/>
    <cellStyle name="40% - 着色 4 4" xfId="770"/>
    <cellStyle name="40% - 着色 4 4 2" xfId="771"/>
    <cellStyle name="40% - 着色 4 4 2 2" xfId="772"/>
    <cellStyle name="40% - 着色 4 4 3" xfId="773"/>
    <cellStyle name="40% - 着色 4 5" xfId="774"/>
    <cellStyle name="40% - 着色 4 5 2" xfId="775"/>
    <cellStyle name="40% - 着色 4_13市本级" xfId="776"/>
    <cellStyle name="40% - 着色 5" xfId="777"/>
    <cellStyle name="40% - 着色 5 2" xfId="778"/>
    <cellStyle name="40% - 着色 5 2 2" xfId="779"/>
    <cellStyle name="40% - 着色 5 2 2 2" xfId="780"/>
    <cellStyle name="40% - 着色 5 2 2 2 2" xfId="781"/>
    <cellStyle name="40% - 着色 5 2 2 3" xfId="782"/>
    <cellStyle name="40% - 着色 5 2 3" xfId="783"/>
    <cellStyle name="40% - 着色 5 2 3 2" xfId="784"/>
    <cellStyle name="40% - 着色 5 2 4" xfId="785"/>
    <cellStyle name="40% - 着色 5 3" xfId="786"/>
    <cellStyle name="40% - 着色 5 3 2" xfId="787"/>
    <cellStyle name="40% - 着色 5 3 2 2" xfId="788"/>
    <cellStyle name="40% - 着色 5 3 2 2 2" xfId="789"/>
    <cellStyle name="40% - 着色 5 3 2 3" xfId="790"/>
    <cellStyle name="40% - 着色 5 3 3" xfId="791"/>
    <cellStyle name="40% - 着色 5 3 3 2" xfId="792"/>
    <cellStyle name="40% - 着色 5 3 4" xfId="793"/>
    <cellStyle name="40% - 着色 5 4" xfId="794"/>
    <cellStyle name="40% - 着色 5 4 2" xfId="795"/>
    <cellStyle name="40% - 着色 5 4 2 2" xfId="796"/>
    <cellStyle name="40% - 着色 5 4 3" xfId="797"/>
    <cellStyle name="40% - 着色 5 5" xfId="798"/>
    <cellStyle name="40% - 着色 5 5 2" xfId="799"/>
    <cellStyle name="40% - 着色 5_19年社保基金预算（报预算陈哥20190104）" xfId="800"/>
    <cellStyle name="40% - 着色 6" xfId="801"/>
    <cellStyle name="40% - 着色 6 2" xfId="802"/>
    <cellStyle name="40% - 着色 6 2 2" xfId="803"/>
    <cellStyle name="40% - 着色 6 2 2 2" xfId="804"/>
    <cellStyle name="40% - 着色 6 2 2 2 2" xfId="805"/>
    <cellStyle name="40% - 着色 6 2 2 3" xfId="806"/>
    <cellStyle name="40% - 着色 6 2 3" xfId="807"/>
    <cellStyle name="40% - 着色 6 2 3 2" xfId="808"/>
    <cellStyle name="40% - 着色 6 2 4" xfId="809"/>
    <cellStyle name="40% - 着色 6 3" xfId="810"/>
    <cellStyle name="40% - 着色 6 3 2" xfId="811"/>
    <cellStyle name="40% - 着色 6 3 2 2" xfId="812"/>
    <cellStyle name="40% - 着色 6 3 2 2 2" xfId="813"/>
    <cellStyle name="40% - 着色 6 3 2 3" xfId="814"/>
    <cellStyle name="40% - 着色 6 3 3" xfId="815"/>
    <cellStyle name="40% - 着色 6 3 3 2" xfId="816"/>
    <cellStyle name="40% - 着色 6 3 4" xfId="817"/>
    <cellStyle name="40% - 着色 6 4" xfId="818"/>
    <cellStyle name="40% - 着色 6 4 2" xfId="819"/>
    <cellStyle name="40% - 着色 6 4 2 2" xfId="820"/>
    <cellStyle name="40% - 着色 6 4 3" xfId="821"/>
    <cellStyle name="40% - 着色 6 5" xfId="822"/>
    <cellStyle name="40% - 着色 6 5 2" xfId="823"/>
    <cellStyle name="40% - 着色 6_13市本级" xfId="824"/>
    <cellStyle name="60% - Accent1" xfId="825"/>
    <cellStyle name="60% - Accent1 2" xfId="826"/>
    <cellStyle name="60% - Accent1 2 2" xfId="827"/>
    <cellStyle name="60% - Accent1 2 2 2" xfId="828"/>
    <cellStyle name="60% - Accent1 2 3" xfId="829"/>
    <cellStyle name="60% - Accent1 3" xfId="830"/>
    <cellStyle name="60% - Accent1 3 2" xfId="831"/>
    <cellStyle name="60% - Accent2" xfId="832"/>
    <cellStyle name="60% - Accent2 2" xfId="833"/>
    <cellStyle name="60% - Accent2 2 2" xfId="834"/>
    <cellStyle name="60% - Accent2 2 2 2" xfId="835"/>
    <cellStyle name="60% - Accent2 2 3" xfId="836"/>
    <cellStyle name="60% - Accent2 3" xfId="837"/>
    <cellStyle name="60% - Accent2 3 2" xfId="838"/>
    <cellStyle name="60% - Accent3" xfId="839"/>
    <cellStyle name="60% - Accent3 2" xfId="840"/>
    <cellStyle name="60% - Accent3 2 2" xfId="841"/>
    <cellStyle name="60% - Accent3 2 2 2" xfId="842"/>
    <cellStyle name="60% - Accent3 2 3" xfId="843"/>
    <cellStyle name="60% - Accent3 3" xfId="844"/>
    <cellStyle name="60% - Accent3 3 2" xfId="845"/>
    <cellStyle name="60% - Accent4" xfId="846"/>
    <cellStyle name="60% - Accent4 2" xfId="847"/>
    <cellStyle name="60% - Accent4 2 2" xfId="848"/>
    <cellStyle name="60% - Accent4 2 2 2" xfId="849"/>
    <cellStyle name="60% - Accent4 2 3" xfId="850"/>
    <cellStyle name="60% - Accent4 3" xfId="851"/>
    <cellStyle name="60% - Accent4 3 2" xfId="852"/>
    <cellStyle name="60% - Accent5" xfId="853"/>
    <cellStyle name="60% - Accent5 2" xfId="854"/>
    <cellStyle name="60% - Accent5 2 2" xfId="855"/>
    <cellStyle name="60% - Accent5 2 2 2" xfId="856"/>
    <cellStyle name="60% - Accent5 2 3" xfId="857"/>
    <cellStyle name="60% - Accent5 3" xfId="858"/>
    <cellStyle name="60% - Accent5 3 2" xfId="859"/>
    <cellStyle name="60% - Accent6" xfId="860"/>
    <cellStyle name="60% - Accent6 2" xfId="861"/>
    <cellStyle name="60% - Accent6 2 2" xfId="862"/>
    <cellStyle name="60% - Accent6 2 2 2" xfId="863"/>
    <cellStyle name="60% - Accent6 2 3" xfId="864"/>
    <cellStyle name="60% - Accent6 3" xfId="865"/>
    <cellStyle name="60% - Accent6 3 2" xfId="866"/>
    <cellStyle name="60% - 强调文字颜色 1 2" xfId="867"/>
    <cellStyle name="60% - 强调文字颜色 1 2 2" xfId="868"/>
    <cellStyle name="60% - 强调文字颜色 1 2 2 2" xfId="869"/>
    <cellStyle name="60% - 强调文字颜色 1 2 2 2 2" xfId="870"/>
    <cellStyle name="60% - 强调文字颜色 1 2 2 3" xfId="871"/>
    <cellStyle name="60% - 强调文字颜色 1 2 3" xfId="872"/>
    <cellStyle name="60% - 强调文字颜色 1 2 3 2" xfId="873"/>
    <cellStyle name="60% - 强调文字颜色 1 2 4" xfId="874"/>
    <cellStyle name="60% - 强调文字颜色 1 3" xfId="875"/>
    <cellStyle name="60% - 强调文字颜色 1 3 2" xfId="876"/>
    <cellStyle name="60% - 强调文字颜色 1 3 2 2" xfId="877"/>
    <cellStyle name="60% - 强调文字颜色 1 3 3" xfId="878"/>
    <cellStyle name="60% - 强调文字颜色 1 4" xfId="879"/>
    <cellStyle name="60% - 强调文字颜色 2 2" xfId="880"/>
    <cellStyle name="60% - 强调文字颜色 2 2 2" xfId="881"/>
    <cellStyle name="60% - 强调文字颜色 2 2 2 2" xfId="882"/>
    <cellStyle name="60% - 强调文字颜色 2 2 2 2 2" xfId="883"/>
    <cellStyle name="60% - 强调文字颜色 2 2 2 3" xfId="884"/>
    <cellStyle name="60% - 强调文字颜色 2 2 3" xfId="885"/>
    <cellStyle name="60% - 强调文字颜色 2 2 3 2" xfId="886"/>
    <cellStyle name="60% - 强调文字颜色 2 2 4" xfId="887"/>
    <cellStyle name="60% - 强调文字颜色 2 3" xfId="888"/>
    <cellStyle name="60% - 强调文字颜色 2 3 2" xfId="889"/>
    <cellStyle name="60% - 强调文字颜色 2 3 2 2" xfId="890"/>
    <cellStyle name="60% - 强调文字颜色 2 3 3" xfId="891"/>
    <cellStyle name="60% - 强调文字颜色 2 4" xfId="892"/>
    <cellStyle name="60% - 强调文字颜色 3 2" xfId="893"/>
    <cellStyle name="60% - 强调文字颜色 3 2 2" xfId="894"/>
    <cellStyle name="60% - 强调文字颜色 3 2 2 2" xfId="895"/>
    <cellStyle name="60% - 强调文字颜色 3 2 2 2 2" xfId="896"/>
    <cellStyle name="60% - 强调文字颜色 3 2 2 3" xfId="897"/>
    <cellStyle name="60% - 强调文字颜色 3 2 3" xfId="898"/>
    <cellStyle name="60% - 强调文字颜色 3 2 3 2" xfId="899"/>
    <cellStyle name="60% - 强调文字颜色 3 2 4" xfId="900"/>
    <cellStyle name="60% - 强调文字颜色 3 3" xfId="901"/>
    <cellStyle name="60% - 强调文字颜色 3 3 2" xfId="902"/>
    <cellStyle name="60% - 强调文字颜色 3 3 2 2" xfId="903"/>
    <cellStyle name="60% - 强调文字颜色 3 3 3" xfId="904"/>
    <cellStyle name="60% - 强调文字颜色 3 4" xfId="905"/>
    <cellStyle name="60% - 强调文字颜色 4 2" xfId="906"/>
    <cellStyle name="60% - 强调文字颜色 4 2 2" xfId="907"/>
    <cellStyle name="60% - 强调文字颜色 4 2 2 2" xfId="908"/>
    <cellStyle name="60% - 强调文字颜色 4 2 2 2 2" xfId="909"/>
    <cellStyle name="60% - 强调文字颜色 4 2 2 3" xfId="910"/>
    <cellStyle name="60% - 强调文字颜色 4 2 3" xfId="911"/>
    <cellStyle name="60% - 强调文字颜色 4 2 3 2" xfId="912"/>
    <cellStyle name="60% - 强调文字颜色 4 2 4" xfId="913"/>
    <cellStyle name="60% - 强调文字颜色 4 3" xfId="914"/>
    <cellStyle name="60% - 强调文字颜色 4 3 2" xfId="915"/>
    <cellStyle name="60% - 强调文字颜色 4 3 2 2" xfId="916"/>
    <cellStyle name="60% - 强调文字颜色 4 3 3" xfId="917"/>
    <cellStyle name="60% - 强调文字颜色 4 4" xfId="918"/>
    <cellStyle name="60% - 强调文字颜色 5 2" xfId="919"/>
    <cellStyle name="60% - 强调文字颜色 5 2 2" xfId="920"/>
    <cellStyle name="60% - 强调文字颜色 5 2 2 2" xfId="921"/>
    <cellStyle name="60% - 强调文字颜色 5 2 2 2 2" xfId="922"/>
    <cellStyle name="60% - 强调文字颜色 5 2 2 3" xfId="923"/>
    <cellStyle name="60% - 强调文字颜色 5 2 3" xfId="924"/>
    <cellStyle name="60% - 强调文字颜色 5 2 3 2" xfId="925"/>
    <cellStyle name="60% - 强调文字颜色 5 2 4" xfId="926"/>
    <cellStyle name="60% - 强调文字颜色 5 3" xfId="927"/>
    <cellStyle name="60% - 强调文字颜色 5 3 2" xfId="928"/>
    <cellStyle name="60% - 强调文字颜色 5 3 2 2" xfId="929"/>
    <cellStyle name="60% - 强调文字颜色 5 3 3" xfId="930"/>
    <cellStyle name="60% - 强调文字颜色 5 4" xfId="931"/>
    <cellStyle name="60% - 强调文字颜色 6 2" xfId="932"/>
    <cellStyle name="60% - 强调文字颜色 6 2 2" xfId="933"/>
    <cellStyle name="60% - 强调文字颜色 6 2 2 2" xfId="934"/>
    <cellStyle name="60% - 强调文字颜色 6 2 2 2 2" xfId="935"/>
    <cellStyle name="60% - 强调文字颜色 6 2 2 3" xfId="936"/>
    <cellStyle name="60% - 强调文字颜色 6 2 3" xfId="937"/>
    <cellStyle name="60% - 强调文字颜色 6 2 3 2" xfId="938"/>
    <cellStyle name="60% - 强调文字颜色 6 2 4" xfId="939"/>
    <cellStyle name="60% - 强调文字颜色 6 3" xfId="940"/>
    <cellStyle name="60% - 强调文字颜色 6 3 2" xfId="941"/>
    <cellStyle name="60% - 强调文字颜色 6 3 2 2" xfId="942"/>
    <cellStyle name="60% - 强调文字颜色 6 3 3" xfId="943"/>
    <cellStyle name="60% - 强调文字颜色 6 4" xfId="944"/>
    <cellStyle name="60% - 着色 1" xfId="945"/>
    <cellStyle name="60% - 着色 1 2" xfId="946"/>
    <cellStyle name="60% - 着色 1 2 2" xfId="947"/>
    <cellStyle name="60% - 着色 1 2 2 2" xfId="948"/>
    <cellStyle name="60% - 着色 1 2 3" xfId="949"/>
    <cellStyle name="60% - 着色 1 3" xfId="950"/>
    <cellStyle name="60% - 着色 1 3 2" xfId="951"/>
    <cellStyle name="60% - 着色 1 3 2 2" xfId="952"/>
    <cellStyle name="60% - 着色 1 3 3" xfId="953"/>
    <cellStyle name="60% - 着色 1 4" xfId="954"/>
    <cellStyle name="60% - 着色 1 4 2" xfId="955"/>
    <cellStyle name="60% - 着色 1_13市本级" xfId="956"/>
    <cellStyle name="60% - 着色 2" xfId="957"/>
    <cellStyle name="60% - 着色 2 2" xfId="958"/>
    <cellStyle name="60% - 着色 2 2 2" xfId="959"/>
    <cellStyle name="60% - 着色 2 2 2 2" xfId="960"/>
    <cellStyle name="60% - 着色 2 2 3" xfId="961"/>
    <cellStyle name="60% - 着色 2 3" xfId="962"/>
    <cellStyle name="60% - 着色 2 3 2" xfId="963"/>
    <cellStyle name="60% - 着色 2 3 2 2" xfId="964"/>
    <cellStyle name="60% - 着色 2 3 3" xfId="965"/>
    <cellStyle name="60% - 着色 2 4" xfId="966"/>
    <cellStyle name="60% - 着色 2 4 2" xfId="967"/>
    <cellStyle name="60% - 着色 2_13市本级" xfId="968"/>
    <cellStyle name="60% - 着色 3" xfId="969"/>
    <cellStyle name="60% - 着色 3 2" xfId="970"/>
    <cellStyle name="60% - 着色 3 2 2" xfId="971"/>
    <cellStyle name="60% - 着色 3 2 2 2" xfId="972"/>
    <cellStyle name="60% - 着色 3 2 3" xfId="973"/>
    <cellStyle name="60% - 着色 3 3" xfId="974"/>
    <cellStyle name="60% - 着色 3 3 2" xfId="975"/>
    <cellStyle name="60% - 着色 3 3 2 2" xfId="976"/>
    <cellStyle name="60% - 着色 3 3 3" xfId="977"/>
    <cellStyle name="60% - 着色 3 4" xfId="978"/>
    <cellStyle name="60% - 着色 3 4 2" xfId="979"/>
    <cellStyle name="60% - 着色 3_13市本级" xfId="980"/>
    <cellStyle name="60% - 着色 4" xfId="981"/>
    <cellStyle name="60% - 着色 4 2" xfId="982"/>
    <cellStyle name="60% - 着色 4 2 2" xfId="983"/>
    <cellStyle name="60% - 着色 4 2 2 2" xfId="984"/>
    <cellStyle name="60% - 着色 4 2 3" xfId="985"/>
    <cellStyle name="60% - 着色 4 3" xfId="986"/>
    <cellStyle name="60% - 着色 4 3 2" xfId="987"/>
    <cellStyle name="60% - 着色 4 3 2 2" xfId="988"/>
    <cellStyle name="60% - 着色 4 3 3" xfId="989"/>
    <cellStyle name="60% - 着色 4 4" xfId="990"/>
    <cellStyle name="60% - 着色 4 4 2" xfId="991"/>
    <cellStyle name="60% - 着色 4_13市本级" xfId="992"/>
    <cellStyle name="60% - 着色 5" xfId="993"/>
    <cellStyle name="60% - 着色 5 2" xfId="994"/>
    <cellStyle name="60% - 着色 5 2 2" xfId="995"/>
    <cellStyle name="60% - 着色 5 2 2 2" xfId="996"/>
    <cellStyle name="60% - 着色 5 2 3" xfId="997"/>
    <cellStyle name="60% - 着色 5 3" xfId="998"/>
    <cellStyle name="60% - 着色 5 3 2" xfId="999"/>
    <cellStyle name="60% - 着色 5 3 2 2" xfId="1000"/>
    <cellStyle name="60% - 着色 5 3 3" xfId="1001"/>
    <cellStyle name="60% - 着色 5 4" xfId="1002"/>
    <cellStyle name="60% - 着色 5 4 2" xfId="1003"/>
    <cellStyle name="60% - 着色 5_19年社保基金预算（报预算陈哥20190104）" xfId="1004"/>
    <cellStyle name="60% - 着色 6" xfId="1005"/>
    <cellStyle name="60% - 着色 6 2" xfId="1006"/>
    <cellStyle name="60% - 着色 6 2 2" xfId="1007"/>
    <cellStyle name="60% - 着色 6 2 2 2" xfId="1008"/>
    <cellStyle name="60% - 着色 6 2 3" xfId="1009"/>
    <cellStyle name="60% - 着色 6 3" xfId="1010"/>
    <cellStyle name="60% - 着色 6 3 2" xfId="1011"/>
    <cellStyle name="60% - 着色 6 3 2 2" xfId="1012"/>
    <cellStyle name="60% - 着色 6 3 3" xfId="1013"/>
    <cellStyle name="60% - 着色 6 4" xfId="1014"/>
    <cellStyle name="60% - 着色 6 4 2" xfId="1015"/>
    <cellStyle name="60% - 着色 6_13市本级" xfId="1016"/>
    <cellStyle name="Accent1" xfId="1017"/>
    <cellStyle name="Accent1 2" xfId="1018"/>
    <cellStyle name="Accent1 2 2" xfId="1019"/>
    <cellStyle name="Accent1 2 2 2" xfId="1020"/>
    <cellStyle name="Accent1 2 3" xfId="1021"/>
    <cellStyle name="Accent1 3" xfId="1022"/>
    <cellStyle name="Accent1 3 2" xfId="1023"/>
    <cellStyle name="Accent2" xfId="1024"/>
    <cellStyle name="Accent2 2" xfId="1025"/>
    <cellStyle name="Accent2 2 2" xfId="1026"/>
    <cellStyle name="Accent2 2 2 2" xfId="1027"/>
    <cellStyle name="Accent2 2 3" xfId="1028"/>
    <cellStyle name="Accent2 3" xfId="1029"/>
    <cellStyle name="Accent2 3 2" xfId="1030"/>
    <cellStyle name="Accent3" xfId="1031"/>
    <cellStyle name="Accent3 2" xfId="1032"/>
    <cellStyle name="Accent3 2 2" xfId="1033"/>
    <cellStyle name="Accent3 2 2 2" xfId="1034"/>
    <cellStyle name="Accent3 2 3" xfId="1035"/>
    <cellStyle name="Accent3 3" xfId="1036"/>
    <cellStyle name="Accent3 3 2" xfId="1037"/>
    <cellStyle name="Accent4" xfId="1038"/>
    <cellStyle name="Accent4 2" xfId="1039"/>
    <cellStyle name="Accent4 2 2" xfId="1040"/>
    <cellStyle name="Accent4 2 2 2" xfId="1041"/>
    <cellStyle name="Accent4 2 3" xfId="1042"/>
    <cellStyle name="Accent4 3" xfId="1043"/>
    <cellStyle name="Accent4 3 2" xfId="1044"/>
    <cellStyle name="Accent5" xfId="1045"/>
    <cellStyle name="Accent5 2" xfId="1046"/>
    <cellStyle name="Accent5 2 2" xfId="1047"/>
    <cellStyle name="Accent5 2 2 2" xfId="1048"/>
    <cellStyle name="Accent5 2 3" xfId="1049"/>
    <cellStyle name="Accent5 3" xfId="1050"/>
    <cellStyle name="Accent5 3 2" xfId="1051"/>
    <cellStyle name="Accent6" xfId="1052"/>
    <cellStyle name="Accent6 2" xfId="1053"/>
    <cellStyle name="Accent6 2 2" xfId="1054"/>
    <cellStyle name="Accent6 2 2 2" xfId="1055"/>
    <cellStyle name="Accent6 2 3" xfId="1056"/>
    <cellStyle name="Accent6 3" xfId="1057"/>
    <cellStyle name="Accent6 3 2" xfId="1058"/>
    <cellStyle name="Bad" xfId="1059"/>
    <cellStyle name="Bad 2" xfId="1060"/>
    <cellStyle name="Bad 2 2" xfId="1061"/>
    <cellStyle name="Bad 2 2 2" xfId="1062"/>
    <cellStyle name="Bad 2 3" xfId="1063"/>
    <cellStyle name="Bad 3" xfId="1064"/>
    <cellStyle name="Bad 3 2" xfId="1065"/>
    <cellStyle name="Calculation" xfId="1066"/>
    <cellStyle name="Calculation 2" xfId="1067"/>
    <cellStyle name="Calculation 2 2" xfId="1068"/>
    <cellStyle name="Calculation 2 2 2" xfId="1069"/>
    <cellStyle name="Calculation 2 2 3" xfId="1070"/>
    <cellStyle name="Calculation 2 3" xfId="1071"/>
    <cellStyle name="Calculation 2 4" xfId="1072"/>
    <cellStyle name="Calculation 3" xfId="1073"/>
    <cellStyle name="Calculation 3 2" xfId="1074"/>
    <cellStyle name="Calculation 3 3" xfId="1075"/>
    <cellStyle name="Calculation 4" xfId="1076"/>
    <cellStyle name="Check Cell" xfId="1077"/>
    <cellStyle name="Check Cell 2" xfId="1078"/>
    <cellStyle name="Check Cell 2 2" xfId="1079"/>
    <cellStyle name="Check Cell 2 2 2" xfId="1080"/>
    <cellStyle name="Check Cell 2 3" xfId="1081"/>
    <cellStyle name="Check Cell 3" xfId="1082"/>
    <cellStyle name="Check Cell 3 2" xfId="1083"/>
    <cellStyle name="Explanatory Text" xfId="1084"/>
    <cellStyle name="Explanatory Text 2" xfId="1085"/>
    <cellStyle name="Explanatory Text 2 2" xfId="1086"/>
    <cellStyle name="Explanatory Text 3" xfId="1087"/>
    <cellStyle name="Good" xfId="1088"/>
    <cellStyle name="Good 2" xfId="1089"/>
    <cellStyle name="Good 2 2" xfId="1090"/>
    <cellStyle name="Good 2 2 2" xfId="1091"/>
    <cellStyle name="Good 2 3" xfId="1092"/>
    <cellStyle name="Good 3" xfId="1093"/>
    <cellStyle name="Good 3 2" xfId="1094"/>
    <cellStyle name="Heading 1" xfId="1095"/>
    <cellStyle name="Heading 1 2" xfId="1096"/>
    <cellStyle name="Heading 1 2 2" xfId="1097"/>
    <cellStyle name="Heading 1 3" xfId="1098"/>
    <cellStyle name="Heading 2" xfId="1099"/>
    <cellStyle name="Heading 2 2" xfId="1100"/>
    <cellStyle name="Heading 2 2 2" xfId="1101"/>
    <cellStyle name="Heading 2 3" xfId="1102"/>
    <cellStyle name="Heading 3" xfId="1103"/>
    <cellStyle name="Heading 3 2" xfId="1104"/>
    <cellStyle name="Heading 3 2 2" xfId="1105"/>
    <cellStyle name="Heading 3 3" xfId="1106"/>
    <cellStyle name="Heading 4" xfId="1107"/>
    <cellStyle name="Heading 4 2" xfId="1108"/>
    <cellStyle name="Heading 4 2 2" xfId="1109"/>
    <cellStyle name="Heading 4 3" xfId="1110"/>
    <cellStyle name="Input" xfId="1111"/>
    <cellStyle name="Input 2" xfId="1112"/>
    <cellStyle name="Input 2 2" xfId="1113"/>
    <cellStyle name="Input 2 2 2" xfId="1114"/>
    <cellStyle name="Input 2 2 3" xfId="1115"/>
    <cellStyle name="Input 2 3" xfId="1116"/>
    <cellStyle name="Input 2 4" xfId="1117"/>
    <cellStyle name="Input 3" xfId="1118"/>
    <cellStyle name="Input 3 2" xfId="1119"/>
    <cellStyle name="Input 3 3" xfId="1120"/>
    <cellStyle name="Input 4" xfId="1121"/>
    <cellStyle name="Linked Cell" xfId="1122"/>
    <cellStyle name="Linked Cell 2" xfId="1123"/>
    <cellStyle name="Linked Cell 2 2" xfId="1124"/>
    <cellStyle name="Linked Cell 3" xfId="1125"/>
    <cellStyle name="Neutral" xfId="1126"/>
    <cellStyle name="Neutral 2" xfId="1127"/>
    <cellStyle name="Neutral 2 2" xfId="1128"/>
    <cellStyle name="Neutral 2 2 2" xfId="1129"/>
    <cellStyle name="Neutral 2 3" xfId="1130"/>
    <cellStyle name="Neutral 3" xfId="1131"/>
    <cellStyle name="Neutral 3 2" xfId="1132"/>
    <cellStyle name="no dec" xfId="1133"/>
    <cellStyle name="Normal_APR" xfId="1134"/>
    <cellStyle name="Note" xfId="1135"/>
    <cellStyle name="Note 2" xfId="1136"/>
    <cellStyle name="Note 2 2" xfId="1137"/>
    <cellStyle name="Note 2 2 2" xfId="1138"/>
    <cellStyle name="Note 2 2 2 2" xfId="1139"/>
    <cellStyle name="Note 2 2 2 3" xfId="1140"/>
    <cellStyle name="Note 2 2 3" xfId="1141"/>
    <cellStyle name="Note 2 2 4" xfId="1142"/>
    <cellStyle name="Note 2 3" xfId="1143"/>
    <cellStyle name="Note 2 3 2" xfId="1144"/>
    <cellStyle name="Note 2 3 3" xfId="1145"/>
    <cellStyle name="Note 2 4" xfId="1146"/>
    <cellStyle name="Note 2 5" xfId="1147"/>
    <cellStyle name="Note 3" xfId="1148"/>
    <cellStyle name="Note 3 2" xfId="1149"/>
    <cellStyle name="Note 3 2 2" xfId="1150"/>
    <cellStyle name="Note 3 2 3" xfId="1151"/>
    <cellStyle name="Note 3 3" xfId="1152"/>
    <cellStyle name="Note 3 4" xfId="1153"/>
    <cellStyle name="Note 4" xfId="1154"/>
    <cellStyle name="Note 4 2" xfId="1155"/>
    <cellStyle name="Note 4 3" xfId="1156"/>
    <cellStyle name="Note 5" xfId="1157"/>
    <cellStyle name="Output" xfId="1158"/>
    <cellStyle name="Output 2" xfId="1159"/>
    <cellStyle name="Output 2 2" xfId="1160"/>
    <cellStyle name="Output 2 2 2" xfId="1161"/>
    <cellStyle name="Output 2 2 3" xfId="1162"/>
    <cellStyle name="Output 2 3" xfId="1163"/>
    <cellStyle name="Output 2 4" xfId="1164"/>
    <cellStyle name="Output 3" xfId="1165"/>
    <cellStyle name="Output 3 2" xfId="1166"/>
    <cellStyle name="Output 3 3" xfId="1167"/>
    <cellStyle name="Output 4" xfId="1168"/>
    <cellStyle name="Title" xfId="1169"/>
    <cellStyle name="Title 2" xfId="1170"/>
    <cellStyle name="Title 2 2" xfId="1171"/>
    <cellStyle name="Title 3" xfId="1172"/>
    <cellStyle name="Total" xfId="1173"/>
    <cellStyle name="Total 2" xfId="1174"/>
    <cellStyle name="Total 2 2" xfId="1175"/>
    <cellStyle name="Total 2 2 2" xfId="1176"/>
    <cellStyle name="Total 2 2 2 2" xfId="1177"/>
    <cellStyle name="Total 2 2 3" xfId="1178"/>
    <cellStyle name="Total 2 3" xfId="1179"/>
    <cellStyle name="Total 2 3 2" xfId="1180"/>
    <cellStyle name="Total 2 4" xfId="1181"/>
    <cellStyle name="Total 3" xfId="1182"/>
    <cellStyle name="Total 3 2" xfId="1183"/>
    <cellStyle name="Total 3 2 2" xfId="1184"/>
    <cellStyle name="Total 3 3" xfId="1185"/>
    <cellStyle name="Total 4" xfId="1186"/>
    <cellStyle name="Total 4 2" xfId="1187"/>
    <cellStyle name="Total 5" xfId="1188"/>
    <cellStyle name="Warning Text" xfId="1189"/>
    <cellStyle name="Warning Text 2" xfId="1190"/>
    <cellStyle name="Warning Text 2 2" xfId="1191"/>
    <cellStyle name="Warning Text 2 2 2" xfId="1192"/>
    <cellStyle name="Warning Text 2 3" xfId="1193"/>
    <cellStyle name="Warning Text 3" xfId="1194"/>
    <cellStyle name="Warning Text 3 2" xfId="1195"/>
    <cellStyle name="Warning Text 4" xfId="1196"/>
    <cellStyle name="百分比 2" xfId="1197"/>
    <cellStyle name="百分比 2 2" xfId="1198"/>
    <cellStyle name="百分比 2 2 2" xfId="1199"/>
    <cellStyle name="百分比 2 2 2 2" xfId="1200"/>
    <cellStyle name="百分比 2 2 2 2 2" xfId="1201"/>
    <cellStyle name="百分比 2 2 2 3" xfId="1202"/>
    <cellStyle name="百分比 2 2 3" xfId="1203"/>
    <cellStyle name="百分比 2 2 3 2" xfId="1204"/>
    <cellStyle name="百分比 2 2 4" xfId="1205"/>
    <cellStyle name="百分比 2 3" xfId="1206"/>
    <cellStyle name="百分比 2 3 2" xfId="1207"/>
    <cellStyle name="百分比 2 3 2 2" xfId="1208"/>
    <cellStyle name="百分比 2 3 3" xfId="1209"/>
    <cellStyle name="百分比 2 4" xfId="1210"/>
    <cellStyle name="百分比 2 4 2" xfId="1211"/>
    <cellStyle name="百分比 2 4 2 2" xfId="1212"/>
    <cellStyle name="百分比 2 4 3" xfId="1213"/>
    <cellStyle name="百分比 2 5" xfId="1214"/>
    <cellStyle name="百分比 2 6" xfId="1215"/>
    <cellStyle name="百分比 3" xfId="1216"/>
    <cellStyle name="标题 1 2" xfId="1217"/>
    <cellStyle name="标题 1 2 2" xfId="1218"/>
    <cellStyle name="标题 1 2 2 2" xfId="1219"/>
    <cellStyle name="标题 1 2 3" xfId="1220"/>
    <cellStyle name="标题 1 2 4" xfId="1221"/>
    <cellStyle name="标题 1 3" xfId="1222"/>
    <cellStyle name="标题 1 3 2" xfId="1223"/>
    <cellStyle name="标题 1 3 2 2" xfId="1224"/>
    <cellStyle name="标题 1 3 3" xfId="1225"/>
    <cellStyle name="标题 1 4" xfId="1226"/>
    <cellStyle name="标题 1 4 2" xfId="1227"/>
    <cellStyle name="标题 2 2" xfId="1228"/>
    <cellStyle name="标题 2 2 2" xfId="1229"/>
    <cellStyle name="标题 2 2 2 2" xfId="1230"/>
    <cellStyle name="标题 2 2 3" xfId="1231"/>
    <cellStyle name="标题 2 2 4" xfId="1232"/>
    <cellStyle name="标题 2 3" xfId="1233"/>
    <cellStyle name="标题 2 3 2" xfId="1234"/>
    <cellStyle name="标题 2 3 2 2" xfId="1235"/>
    <cellStyle name="标题 2 3 3" xfId="1236"/>
    <cellStyle name="标题 2 4" xfId="1237"/>
    <cellStyle name="标题 2 4 2" xfId="1238"/>
    <cellStyle name="标题 3 2" xfId="1239"/>
    <cellStyle name="标题 3 2 2" xfId="1240"/>
    <cellStyle name="标题 3 2 2 2" xfId="1241"/>
    <cellStyle name="标题 3 2 3" xfId="1242"/>
    <cellStyle name="标题 3 2 4" xfId="1243"/>
    <cellStyle name="标题 3 3" xfId="1244"/>
    <cellStyle name="标题 3 3 2" xfId="1245"/>
    <cellStyle name="标题 3 3 2 2" xfId="1246"/>
    <cellStyle name="标题 3 3 3" xfId="1247"/>
    <cellStyle name="标题 3 4" xfId="1248"/>
    <cellStyle name="标题 3 4 2" xfId="1249"/>
    <cellStyle name="标题 4 2" xfId="1250"/>
    <cellStyle name="标题 4 2 2" xfId="1251"/>
    <cellStyle name="标题 4 2 2 2" xfId="1252"/>
    <cellStyle name="标题 4 2 3" xfId="1253"/>
    <cellStyle name="标题 4 2 4" xfId="1254"/>
    <cellStyle name="标题 4 3" xfId="1255"/>
    <cellStyle name="标题 4 3 2" xfId="1256"/>
    <cellStyle name="标题 4 3 2 2" xfId="1257"/>
    <cellStyle name="标题 4 3 3" xfId="1258"/>
    <cellStyle name="标题 4 4" xfId="1259"/>
    <cellStyle name="标题 5" xfId="1260"/>
    <cellStyle name="标题 5 2" xfId="1261"/>
    <cellStyle name="标题 5 2 2" xfId="1262"/>
    <cellStyle name="标题 5 3" xfId="1263"/>
    <cellStyle name="标题 5 4" xfId="1264"/>
    <cellStyle name="标题 6" xfId="1265"/>
    <cellStyle name="标题 6 2" xfId="1266"/>
    <cellStyle name="标题 6 2 2" xfId="1267"/>
    <cellStyle name="标题 6 3" xfId="1268"/>
    <cellStyle name="标题 7" xfId="1269"/>
    <cellStyle name="标题 7 2" xfId="1270"/>
    <cellStyle name="标题 8" xfId="1271"/>
    <cellStyle name="标题 8 2" xfId="1272"/>
    <cellStyle name="标题 9" xfId="1273"/>
    <cellStyle name="差 2" xfId="1274"/>
    <cellStyle name="差 2 2" xfId="1275"/>
    <cellStyle name="差 2 2 2" xfId="1276"/>
    <cellStyle name="差 2 2 2 2" xfId="1277"/>
    <cellStyle name="差 2 2 3" xfId="1278"/>
    <cellStyle name="差 2 3" xfId="1279"/>
    <cellStyle name="差 2 3 2" xfId="1280"/>
    <cellStyle name="差 2 4" xfId="1281"/>
    <cellStyle name="差 3" xfId="1282"/>
    <cellStyle name="差 3 2" xfId="1283"/>
    <cellStyle name="差 3 2 2" xfId="1284"/>
    <cellStyle name="差 3 3" xfId="1285"/>
    <cellStyle name="差 4" xfId="1286"/>
    <cellStyle name="差_(工交科12-16)2016年预算表格" xfId="1287"/>
    <cellStyle name="差_(工交科12-16)2016年预算表格 2" xfId="1288"/>
    <cellStyle name="差_(工交科12-16)2016年预算表格 2 2" xfId="1289"/>
    <cellStyle name="差_(工交科12-16)2016年预算表格 3" xfId="1290"/>
    <cellStyle name="差_10本级收" xfId="1291"/>
    <cellStyle name="差_10本级收 2" xfId="1292"/>
    <cellStyle name="差_10本级收 2 2" xfId="1293"/>
    <cellStyle name="差_10本级收 2 2 2" xfId="1294"/>
    <cellStyle name="差_10本级收 2 3" xfId="1295"/>
    <cellStyle name="差_10本级收 3" xfId="1296"/>
    <cellStyle name="差_10本级收 3 2" xfId="1297"/>
    <cellStyle name="差_10本级支" xfId="1298"/>
    <cellStyle name="差_10本级支 2" xfId="1299"/>
    <cellStyle name="差_10本级支 2 2" xfId="1300"/>
    <cellStyle name="差_10本级支 2 2 2" xfId="1301"/>
    <cellStyle name="差_10本级支 2 3" xfId="1302"/>
    <cellStyle name="差_10本级支 3" xfId="1303"/>
    <cellStyle name="差_10本级支 3 2" xfId="1304"/>
    <cellStyle name="差_10喀喇沁旗2015年预算" xfId="1305"/>
    <cellStyle name="差_10喀喇沁旗2015年预算 2" xfId="1306"/>
    <cellStyle name="差_10喀喇沁旗2015年预算 2 2" xfId="1307"/>
    <cellStyle name="差_10喀喇沁旗2015年预算 2 2 2" xfId="1308"/>
    <cellStyle name="差_10喀喇沁旗2015年预算 2 3" xfId="1309"/>
    <cellStyle name="差_10喀喇沁旗2015年预算 3" xfId="1310"/>
    <cellStyle name="差_10喀喇沁旗2015年预算 3 2" xfId="1311"/>
    <cellStyle name="差_10喀喇沁旗2015年预算_19年社保基金预算（报预算陈哥20190104）" xfId="1312"/>
    <cellStyle name="差_10喀喇沁旗2015年预算_19年社保基金预算（报预算陈哥20190104） 2" xfId="1313"/>
    <cellStyle name="差_10喀喇沁旗2015年预算_19年社保基金预算（报预算陈哥20190104） 2 2" xfId="1314"/>
    <cellStyle name="差_10喀喇沁旗2015年预算_19年社保基金预算（报预算陈哥20190104） 3" xfId="1315"/>
    <cellStyle name="差_11宁城2015年预算" xfId="1316"/>
    <cellStyle name="差_11宁城2015年预算 2" xfId="1317"/>
    <cellStyle name="差_11宁城2015年预算 2 2" xfId="1318"/>
    <cellStyle name="差_11宁城2015年预算 2 2 2" xfId="1319"/>
    <cellStyle name="差_11宁城2015年预算 2 3" xfId="1320"/>
    <cellStyle name="差_11宁城2015年预算 3" xfId="1321"/>
    <cellStyle name="差_11宁城2015年预算 3 2" xfId="1322"/>
    <cellStyle name="差_11宁城2015年预算_19年社保基金预算（报预算陈哥20190104）" xfId="1323"/>
    <cellStyle name="差_11宁城2015年预算_19年社保基金预算（报预算陈哥20190104） 2" xfId="1324"/>
    <cellStyle name="差_11宁城2015年预算_19年社保基金预算（报预算陈哥20190104） 2 2" xfId="1325"/>
    <cellStyle name="差_11宁城2015年预算_19年社保基金预算（报预算陈哥20190104） 3" xfId="1326"/>
    <cellStyle name="差_13市本级" xfId="1327"/>
    <cellStyle name="差_13市本级 2" xfId="1328"/>
    <cellStyle name="差_13市本级 2 2" xfId="1329"/>
    <cellStyle name="差_13市本级 2 2 2" xfId="1330"/>
    <cellStyle name="差_13市本级 2 3" xfId="1331"/>
    <cellStyle name="差_13市本级 3" xfId="1332"/>
    <cellStyle name="差_13市本级 3 2" xfId="1333"/>
    <cellStyle name="差_13市本级2015年预算" xfId="1334"/>
    <cellStyle name="差_13市本级2015年预算 2" xfId="1335"/>
    <cellStyle name="差_13市本级2015年预算 2 2" xfId="1336"/>
    <cellStyle name="差_13市本级2015年预算 2 2 2" xfId="1337"/>
    <cellStyle name="差_13市本级2015年预算 2 3" xfId="1338"/>
    <cellStyle name="差_13市本级2015年预算 3" xfId="1339"/>
    <cellStyle name="差_13市本级2015年预算 3 2" xfId="1340"/>
    <cellStyle name="差_13市本级2015年预算_19年社保基金预算（报预算陈哥20190104）" xfId="1341"/>
    <cellStyle name="差_13市本级2015年预算_19年社保基金预算（报预算陈哥20190104） 2" xfId="1342"/>
    <cellStyle name="差_13市本级2015年预算_19年社保基金预算（报预算陈哥20190104） 2 2" xfId="1343"/>
    <cellStyle name="差_13市本级2015年预算_19年社保基金预算（报预算陈哥20190104） 3" xfId="1344"/>
    <cellStyle name="差_13市本级2016年预算表格" xfId="1345"/>
    <cellStyle name="差_13市本级2016年预算表格 2" xfId="1346"/>
    <cellStyle name="差_13市本级2016年预算表格 2 2" xfId="1347"/>
    <cellStyle name="差_13市本级2016年预算表格 3" xfId="1348"/>
    <cellStyle name="差_17年转移支付(1.2)" xfId="1349"/>
    <cellStyle name="差_17年转移支付(1.2) 2" xfId="1350"/>
    <cellStyle name="差_17年转移支付(1.2) 2 2" xfId="1351"/>
    <cellStyle name="差_17年转移支付(1.2) 2 2 2" xfId="1352"/>
    <cellStyle name="差_17年转移支付(1.2) 2 3" xfId="1353"/>
    <cellStyle name="差_17年转移支付(1.2) 3" xfId="1354"/>
    <cellStyle name="差_17年转移支付(1.2) 3 2" xfId="1355"/>
    <cellStyle name="差_17年转移支付(1.2)_19年社保基金预算（报预算陈哥20190104）" xfId="1356"/>
    <cellStyle name="差_17年转移支付(1.2)_19年社保基金预算（报预算陈哥20190104） 2" xfId="1357"/>
    <cellStyle name="差_17年转移支付(1.2)_19年社保基金预算（报预算陈哥20190104） 2 2" xfId="1358"/>
    <cellStyle name="差_17年转移支付(1.2)_19年社保基金预算（报预算陈哥20190104） 3" xfId="1359"/>
    <cellStyle name="差_19年社保基金预算（报预算陈哥20190104）" xfId="1360"/>
    <cellStyle name="差_19年社保基金预算（报预算陈哥20190104） 2" xfId="1361"/>
    <cellStyle name="差_19年社保基金预算（报预算陈哥20190104） 2 2" xfId="1362"/>
    <cellStyle name="差_19年社保基金预算（报预算陈哥20190104） 3" xfId="1363"/>
    <cellStyle name="差_1全市收" xfId="1364"/>
    <cellStyle name="差_1全市收 2" xfId="1365"/>
    <cellStyle name="差_1全市收 2 2" xfId="1366"/>
    <cellStyle name="差_1全市收 2 2 2" xfId="1367"/>
    <cellStyle name="差_1全市收 2 3" xfId="1368"/>
    <cellStyle name="差_1全市收 3" xfId="1369"/>
    <cellStyle name="差_1全市收 3 2" xfId="1370"/>
    <cellStyle name="差_2015年年人大报告表格-社保" xfId="1371"/>
    <cellStyle name="差_2015年年人大报告表格-社保 2" xfId="1372"/>
    <cellStyle name="差_2015年年人大报告表格-社保 2 2" xfId="1373"/>
    <cellStyle name="差_2015年年人大报告表格-社保 2 2 2" xfId="1374"/>
    <cellStyle name="差_2015年年人大报告表格-社保 2 3" xfId="1375"/>
    <cellStyle name="差_2015年年人大报告表格-社保 3" xfId="1376"/>
    <cellStyle name="差_2015年年人大报告表格-社保 3 2" xfId="1377"/>
    <cellStyle name="差_2015年年人大报告表格-社保_19年社保基金预算（报预算陈哥20190104）" xfId="1378"/>
    <cellStyle name="差_2015年年人大报告表格-社保_19年社保基金预算（报预算陈哥20190104） 2" xfId="1379"/>
    <cellStyle name="差_2015年年人大报告表格-社保_19年社保基金预算（报预算陈哥20190104） 2 2" xfId="1380"/>
    <cellStyle name="差_2015年年人大报告表格-社保_19年社保基金预算（报预算陈哥20190104） 3" xfId="1381"/>
    <cellStyle name="差_2015年全年年人大报告表格 -" xfId="1382"/>
    <cellStyle name="差_2015年全年年人大报告表格 - 2" xfId="1383"/>
    <cellStyle name="差_2015年全年年人大报告表格 - 2 2" xfId="1384"/>
    <cellStyle name="差_2015年全年年人大报告表格 - 2 2 2" xfId="1385"/>
    <cellStyle name="差_2015年全年年人大报告表格 - 2 3" xfId="1386"/>
    <cellStyle name="差_2015年全年年人大报告表格 - 3" xfId="1387"/>
    <cellStyle name="差_2015年全年年人大报告表格 - 3 2" xfId="1388"/>
    <cellStyle name="差_2015年全年年人大报告表格 -_19年社保基金预算（报预算陈哥20190104）" xfId="1389"/>
    <cellStyle name="差_2015年全年年人大报告表格 -_19年社保基金预算（报预算陈哥20190104） 2" xfId="1390"/>
    <cellStyle name="差_2015年全年年人大报告表格 -_19年社保基金预算（报预算陈哥20190104） 2 2" xfId="1391"/>
    <cellStyle name="差_2015年全年年人大报告表格 -_19年社保基金预算（报预算陈哥20190104） 3" xfId="1392"/>
    <cellStyle name="差_2015年预算表格" xfId="1393"/>
    <cellStyle name="差_2015年预算表格 2" xfId="1394"/>
    <cellStyle name="差_2015年预算表格 2 2" xfId="1395"/>
    <cellStyle name="差_2015年预算表格 2 2 2" xfId="1396"/>
    <cellStyle name="差_2015年预算表格 2 3" xfId="1397"/>
    <cellStyle name="差_2015年预算表格 3" xfId="1398"/>
    <cellStyle name="差_2015年预算表格 3 2" xfId="1399"/>
    <cellStyle name="差_2015年预算表格_19年社保基金预算（报预算陈哥20190104）" xfId="1400"/>
    <cellStyle name="差_2015年预算表格_19年社保基金预算（报预算陈哥20190104） 2" xfId="1401"/>
    <cellStyle name="差_2015年预算表格_19年社保基金预算（报预算陈哥20190104） 2 2" xfId="1402"/>
    <cellStyle name="差_2015年预算表格_19年社保基金预算（报预算陈哥20190104） 3" xfId="1403"/>
    <cellStyle name="差_2016年人代会预算表格（2.13）" xfId="1404"/>
    <cellStyle name="差_2016年人代会预算表格（2.13） 2" xfId="1405"/>
    <cellStyle name="差_2016年人代会预算表格（2.13） 2 2" xfId="1406"/>
    <cellStyle name="差_2016年人代会预算表格（2.13） 2 2 2" xfId="1407"/>
    <cellStyle name="差_2016年人代会预算表格（2.13） 2 3" xfId="1408"/>
    <cellStyle name="差_2016年人代会预算表格（2.13） 3" xfId="1409"/>
    <cellStyle name="差_2016年人代会预算表格（2.13） 3 2" xfId="1410"/>
    <cellStyle name="差_2016年人代会预算表格（2.13）_19年社保基金预算（报预算陈哥20190104）" xfId="1411"/>
    <cellStyle name="差_2016年人代会预算表格（2.13）_19年社保基金预算（报预算陈哥20190104） 2" xfId="1412"/>
    <cellStyle name="差_2016年人代会预算表格（2.13）_19年社保基金预算（报预算陈哥20190104） 2 2" xfId="1413"/>
    <cellStyle name="差_2016年人代会预算表格（2.13）_19年社保基金预算（报预算陈哥20190104） 3" xfId="1414"/>
    <cellStyle name="差_2016年人代会预算表格（对下转移支付）" xfId="1415"/>
    <cellStyle name="差_2016年人代会预算表格（对下转移支付） 2" xfId="1416"/>
    <cellStyle name="差_2016年人代会预算表格（对下转移支付） 2 2" xfId="1417"/>
    <cellStyle name="差_2016年人代会预算表格（对下转移支付） 2 2 2" xfId="1418"/>
    <cellStyle name="差_2016年人代会预算表格（对下转移支付） 2 3" xfId="1419"/>
    <cellStyle name="差_2016年人代会预算表格（对下转移支付） 3" xfId="1420"/>
    <cellStyle name="差_2016年人代会预算表格（对下转移支付） 3 2" xfId="1421"/>
    <cellStyle name="差_2016年人代会预算表格（对下转移支付）_19年社保基金预算（报预算陈哥20190104）" xfId="1422"/>
    <cellStyle name="差_2016年人代会预算表格（对下转移支付）_19年社保基金预算（报预算陈哥20190104） 2" xfId="1423"/>
    <cellStyle name="差_2016年人代会预算表格（对下转移支付）_19年社保基金预算（报预算陈哥20190104） 2 2" xfId="1424"/>
    <cellStyle name="差_2016年人代会预算表格（对下转移支付）_19年社保基金预算（报预算陈哥20190104） 3" xfId="1425"/>
    <cellStyle name="差_2016年人代会预算表格（国库改）" xfId="1426"/>
    <cellStyle name="差_2016年人代会预算表格（国库改） 2" xfId="1427"/>
    <cellStyle name="差_2016年人代会预算表格（国库改） 2 2" xfId="1428"/>
    <cellStyle name="差_2016年人代会预算表格（国库改） 2 2 2" xfId="1429"/>
    <cellStyle name="差_2016年人代会预算表格（国库改） 2 3" xfId="1430"/>
    <cellStyle name="差_2016年人代会预算表格（国库改） 3" xfId="1431"/>
    <cellStyle name="差_2016年人代会预算表格（国库改） 3 2" xfId="1432"/>
    <cellStyle name="差_2016年人代会预算表格（国库改）_19年社保基金预算（报预算陈哥20190104）" xfId="1433"/>
    <cellStyle name="差_2016年人代会预算表格（国库改）_19年社保基金预算（报预算陈哥20190104） 2" xfId="1434"/>
    <cellStyle name="差_2016年人代会预算表格（国库改）_19年社保基金预算（报预算陈哥20190104） 2 2" xfId="1435"/>
    <cellStyle name="差_2016年人代会预算表格（国库改）_19年社保基金预算（报预算陈哥20190104） 3" xfId="1436"/>
    <cellStyle name="差_2017年人代会预算表格" xfId="1437"/>
    <cellStyle name="差_2017年人代会预算表格 2" xfId="1438"/>
    <cellStyle name="差_2017年人代会预算表格 2 2" xfId="1439"/>
    <cellStyle name="差_2017年人代会预算表格 2 2 2" xfId="1440"/>
    <cellStyle name="差_2017年人代会预算表格 2 3" xfId="1441"/>
    <cellStyle name="差_2017年人代会预算表格 3" xfId="1442"/>
    <cellStyle name="差_2017年人代会预算表格 3 2" xfId="1443"/>
    <cellStyle name="差_2017年人代会预算表格（2.1）" xfId="1444"/>
    <cellStyle name="差_2017年人代会预算表格（2.1） 2" xfId="1445"/>
    <cellStyle name="差_2017年人代会预算表格（2.1） 2 2" xfId="1446"/>
    <cellStyle name="差_2017年人代会预算表格（2.1） 2 2 2" xfId="1447"/>
    <cellStyle name="差_2017年人代会预算表格（2.1） 2 3" xfId="1448"/>
    <cellStyle name="差_2017年人代会预算表格（2.1） 3" xfId="1449"/>
    <cellStyle name="差_2017年人代会预算表格（2.1） 3 2" xfId="1450"/>
    <cellStyle name="差_2017年人代会预算表格（2.1）_19年社保基金预算（报预算陈哥20190104）" xfId="1451"/>
    <cellStyle name="差_2017年人代会预算表格（2.1）_19年社保基金预算（报预算陈哥20190104） 2" xfId="1452"/>
    <cellStyle name="差_2017年人代会预算表格（2.1）_19年社保基金预算（报预算陈哥20190104） 2 2" xfId="1453"/>
    <cellStyle name="差_2017年人代会预算表格（2.1）_19年社保基金预算（报预算陈哥20190104） 3" xfId="1454"/>
    <cellStyle name="差_2017年人代会预算表格（2.23国库）" xfId="1455"/>
    <cellStyle name="差_2017年人代会预算表格（2.23国库） 2" xfId="1456"/>
    <cellStyle name="差_2017年人代会预算表格（2.23国库） 2 2" xfId="1457"/>
    <cellStyle name="差_2017年人代会预算表格（2.23国库） 2 2 2" xfId="1458"/>
    <cellStyle name="差_2017年人代会预算表格（2.23国库） 2 3" xfId="1459"/>
    <cellStyle name="差_2017年人代会预算表格（2.23国库） 3" xfId="1460"/>
    <cellStyle name="差_2017年人代会预算表格（2.23国库） 3 2" xfId="1461"/>
    <cellStyle name="差_2017年人代会预算表格（2.23国库）_19年社保基金预算（报预算陈哥20190104）" xfId="1462"/>
    <cellStyle name="差_2017年人代会预算表格（2.23国库）_19年社保基金预算（报预算陈哥20190104） 2" xfId="1463"/>
    <cellStyle name="差_2017年人代会预算表格（2.23国库）_19年社保基金预算（报预算陈哥20190104） 2 2" xfId="1464"/>
    <cellStyle name="差_2017年人代会预算表格（2.23国库）_19年社保基金预算（报预算陈哥20190104） 3" xfId="1465"/>
    <cellStyle name="差_2017年人代会预算表格（2.3）" xfId="1466"/>
    <cellStyle name="差_2017年人代会预算表格（2.3） 2" xfId="1467"/>
    <cellStyle name="差_2017年人代会预算表格（2.3） 2 2" xfId="1468"/>
    <cellStyle name="差_2017年人代会预算表格（2.3） 2 2 2" xfId="1469"/>
    <cellStyle name="差_2017年人代会预算表格（2.3） 2 3" xfId="1470"/>
    <cellStyle name="差_2017年人代会预算表格（2.3） 3" xfId="1471"/>
    <cellStyle name="差_2017年人代会预算表格（2.3） 3 2" xfId="1472"/>
    <cellStyle name="差_2017年人代会预算表格（2.3）_19年社保基金预算（报预算陈哥20190104）" xfId="1473"/>
    <cellStyle name="差_2017年人代会预算表格（2.3）_19年社保基金预算（报预算陈哥20190104） 2" xfId="1474"/>
    <cellStyle name="差_2017年人代会预算表格（2.3）_19年社保基金预算（报预算陈哥20190104） 2 2" xfId="1475"/>
    <cellStyle name="差_2017年人代会预算表格（2.3）_19年社保基金预算（报预算陈哥20190104） 3" xfId="1476"/>
    <cellStyle name="差_2017年人代会预算表格（2.71）" xfId="1477"/>
    <cellStyle name="差_2017年人代会预算表格（2.71） 2" xfId="1478"/>
    <cellStyle name="差_2017年人代会预算表格（2.71） 2 2" xfId="1479"/>
    <cellStyle name="差_2017年人代会预算表格（2.71） 2 2 2" xfId="1480"/>
    <cellStyle name="差_2017年人代会预算表格（2.71） 2 3" xfId="1481"/>
    <cellStyle name="差_2017年人代会预算表格（2.71） 3" xfId="1482"/>
    <cellStyle name="差_2017年人代会预算表格（2.71） 3 2" xfId="1483"/>
    <cellStyle name="差_2017年人代会预算表格（2.71）_19年社保基金预算（报预算陈哥20190104）" xfId="1484"/>
    <cellStyle name="差_2017年人代会预算表格（2.71）_19年社保基金预算（报预算陈哥20190104） 2" xfId="1485"/>
    <cellStyle name="差_2017年人代会预算表格（2.71）_19年社保基金预算（报预算陈哥20190104） 2 2" xfId="1486"/>
    <cellStyle name="差_2017年人代会预算表格（2.71）_19年社保基金预算（报预算陈哥20190104） 3" xfId="1487"/>
    <cellStyle name="差_2017年人代会预算表格_19年社保基金预算（报预算陈哥20190104）" xfId="1488"/>
    <cellStyle name="差_2017年人代会预算表格_19年社保基金预算（报预算陈哥20190104） 2" xfId="1489"/>
    <cellStyle name="差_2017年人代会预算表格_19年社保基金预算（报预算陈哥20190104） 2 2" xfId="1490"/>
    <cellStyle name="差_2017年人代会预算表格_19年社保基金预算（报预算陈哥20190104） 3" xfId="1491"/>
    <cellStyle name="差_2018年人大决算表格（6.26终稿）" xfId="1492"/>
    <cellStyle name="差_2018年人大决算表格（6.26终稿） 2" xfId="1493"/>
    <cellStyle name="差_2018年人大决算表格（6.26终稿） 2 2" xfId="1494"/>
    <cellStyle name="差_2018年人大决算表格（6.26终稿） 2 2 2" xfId="1495"/>
    <cellStyle name="差_2018年人大决算表格（6.26终稿） 2 3" xfId="1496"/>
    <cellStyle name="差_2018年人大决算表格（6.26终稿） 3" xfId="1497"/>
    <cellStyle name="差_2018年人大决算表格（6.26终稿） 3 2" xfId="1498"/>
    <cellStyle name="差_2018年人代会预算表格 （报人大初稿）2" xfId="1499"/>
    <cellStyle name="差_2018年人代会预算表格 （报人大初稿）2 2" xfId="1500"/>
    <cellStyle name="差_2018年人代会预算表格 （报人大初稿）2 2 2" xfId="1501"/>
    <cellStyle name="差_2018年人代会预算表格 （报人大初稿）2 2 2 2" xfId="1502"/>
    <cellStyle name="差_2018年人代会预算表格 （报人大初稿）2 2 3" xfId="1503"/>
    <cellStyle name="差_2018年人代会预算表格 （报人大初稿）2 3" xfId="1504"/>
    <cellStyle name="差_2018年人代会预算表格 （报人大初稿）2 3 2" xfId="1505"/>
    <cellStyle name="差_2018年人代会预算表格 （报人大初稿）2_19年社保基金预算（报预算陈哥20190104）" xfId="1506"/>
    <cellStyle name="差_2018年人代会预算表格 （报人大初稿）2_19年社保基金预算（报预算陈哥20190104） 2" xfId="1507"/>
    <cellStyle name="差_2018年人代会预算表格 （报人大初稿）2_19年社保基金预算（报预算陈哥20190104） 2 2" xfId="1508"/>
    <cellStyle name="差_2018年人代会预算表格 （报人大初稿）2_19年社保基金预算（报预算陈哥20190104） 3" xfId="1509"/>
    <cellStyle name="差_2018年人代会预算表格 （报人大初稿1）" xfId="1510"/>
    <cellStyle name="差_2018年人代会预算表格 （报人大初稿1） 2" xfId="1511"/>
    <cellStyle name="差_2018年人代会预算表格 （报人大初稿1） 2 2" xfId="1512"/>
    <cellStyle name="差_2018年人代会预算表格 （报人大初稿1） 2 2 2" xfId="1513"/>
    <cellStyle name="差_2018年人代会预算表格 （报人大初稿1） 2 3" xfId="1514"/>
    <cellStyle name="差_2018年人代会预算表格 （报人大初稿1） 3" xfId="1515"/>
    <cellStyle name="差_2018年人代会预算表格 （报人大初稿1） 3 2" xfId="1516"/>
    <cellStyle name="差_2018年人代会预算表格 （报人大初稿1）_19年社保基金预算（报预算陈哥20190104）" xfId="1517"/>
    <cellStyle name="差_2018年人代会预算表格 （报人大初稿1）_19年社保基金预算（报预算陈哥20190104） 2" xfId="1518"/>
    <cellStyle name="差_2018年人代会预算表格 （报人大初稿1）_19年社保基金预算（报预算陈哥20190104） 2 2" xfId="1519"/>
    <cellStyle name="差_2018年人代会预算表格 （报人大初稿1）_19年社保基金预算（报预算陈哥20190104） 3" xfId="1520"/>
    <cellStyle name="差_2018年人代会预算表格（1.2）" xfId="1521"/>
    <cellStyle name="差_2018年人代会预算表格（1.2） 2" xfId="1522"/>
    <cellStyle name="差_2018年人代会预算表格（1.2） 2 2" xfId="1523"/>
    <cellStyle name="差_2018年人代会预算表格（1.2） 2 2 2" xfId="1524"/>
    <cellStyle name="差_2018年人代会预算表格（1.2） 2 3" xfId="1525"/>
    <cellStyle name="差_2018年人代会预算表格（1.2） 3" xfId="1526"/>
    <cellStyle name="差_2018年人代会预算表格（1.2） 3 2" xfId="1527"/>
    <cellStyle name="差_2018年人代会预算表格（1.2）_19年社保基金预算（报预算陈哥20190104）" xfId="1528"/>
    <cellStyle name="差_2018年人代会预算表格（1.2）_19年社保基金预算（报预算陈哥20190104） 2" xfId="1529"/>
    <cellStyle name="差_2018年人代会预算表格（1.2）_19年社保基金预算（报预算陈哥20190104） 2 2" xfId="1530"/>
    <cellStyle name="差_2018年人代会预算表格（1.2）_19年社保基金预算（报预算陈哥20190104） 3" xfId="1531"/>
    <cellStyle name="差_2020年人代会预算表格" xfId="1532"/>
    <cellStyle name="差_2020年人代会预算表格 2" xfId="1533"/>
    <cellStyle name="差_2020年人代会预算表格 2 2" xfId="1534"/>
    <cellStyle name="差_2020年人代会预算表格 2 2 2" xfId="1535"/>
    <cellStyle name="差_2020年人代会预算表格 2 3" xfId="1536"/>
    <cellStyle name="差_2020年人代会预算表格 3" xfId="1537"/>
    <cellStyle name="差_2020年人代会预算表格 3 2" xfId="1538"/>
    <cellStyle name="差_2020年人代会预算表格（1.10对下转移支付陈慧敏）" xfId="1539"/>
    <cellStyle name="差_2020年人代会预算表格（1.10对下转移支付陈慧敏） 2" xfId="1540"/>
    <cellStyle name="差_2020年人代会预算表格（1.10对下转移支付陈慧敏） 2 2" xfId="1541"/>
    <cellStyle name="差_2020年人代会预算表格（1.10对下转移支付陈慧敏） 2 2 2" xfId="1542"/>
    <cellStyle name="差_2020年人代会预算表格（1.10对下转移支付陈慧敏） 2 3" xfId="1543"/>
    <cellStyle name="差_2020年人代会预算表格（1.10对下转移支付陈慧敏） 3" xfId="1544"/>
    <cellStyle name="差_2020年人代会预算表格（1.10对下转移支付陈慧敏） 3 2" xfId="1545"/>
    <cellStyle name="差_2020年人代会预算表格（3.5修改-国库执行部分）" xfId="1546"/>
    <cellStyle name="差_2020年人代会预算表格（3.5修改-国库执行部分） 2" xfId="1547"/>
    <cellStyle name="差_2020年人代会预算表格（3.5修改-国库执行部分） 2 2" xfId="1548"/>
    <cellStyle name="差_2020年人代会预算表格（3.5修改-国库执行部分） 2 2 2" xfId="1549"/>
    <cellStyle name="差_2020年人代会预算表格（3.5修改-国库执行部分） 2 3" xfId="1550"/>
    <cellStyle name="差_2020年人代会预算表格（3.5修改-国库执行部分） 3" xfId="1551"/>
    <cellStyle name="差_2020年人代会预算表格（3.5修改-国库执行部分） 3 2" xfId="1552"/>
    <cellStyle name="差_2020年人代会预算表格（债务科）(1)" xfId="1553"/>
    <cellStyle name="差_2020年人代会预算表格（债务科）(1) 2" xfId="1554"/>
    <cellStyle name="差_2020年人代会预算表格（债务科）(1) 2 2" xfId="1555"/>
    <cellStyle name="差_2020年人代会预算表格（债务科）(1) 2 2 2" xfId="1556"/>
    <cellStyle name="差_2020年人代会预算表格（债务科）(1) 2 3" xfId="1557"/>
    <cellStyle name="差_2020年人代会预算表格（债务科）(1) 3" xfId="1558"/>
    <cellStyle name="差_2020年人代会预算表格（债务科）(1) 3 2" xfId="1559"/>
    <cellStyle name="差_2020年人代会预算表格（执行数）" xfId="1560"/>
    <cellStyle name="差_2020年人代会预算表格（执行数） 2" xfId="1561"/>
    <cellStyle name="差_2020年人代会预算表格（执行数） 2 2" xfId="1562"/>
    <cellStyle name="差_2020年人代会预算表格（执行数） 2 2 2" xfId="1563"/>
    <cellStyle name="差_2020年人代会预算表格（执行数） 2 3" xfId="1564"/>
    <cellStyle name="差_2020年人代会预算表格（执行数） 3" xfId="1565"/>
    <cellStyle name="差_2020年人代会预算表格（执行数） 3 2" xfId="1566"/>
    <cellStyle name="差_2松山区" xfId="1567"/>
    <cellStyle name="差_2松山区 2" xfId="1568"/>
    <cellStyle name="差_2松山区 2 2" xfId="1569"/>
    <cellStyle name="差_2松山区 3" xfId="1570"/>
    <cellStyle name="差_2松山区2015年预算" xfId="1571"/>
    <cellStyle name="差_2松山区2015年预算 2" xfId="1572"/>
    <cellStyle name="差_2松山区2015年预算 2 2" xfId="1573"/>
    <cellStyle name="差_2松山区2015年预算 2 2 2" xfId="1574"/>
    <cellStyle name="差_2松山区2015年预算 2 3" xfId="1575"/>
    <cellStyle name="差_2松山区2015年预算 3" xfId="1576"/>
    <cellStyle name="差_2松山区2015年预算 3 2" xfId="1577"/>
    <cellStyle name="差_2松山区2015年预算_19年社保基金预算（报预算陈哥20190104）" xfId="1578"/>
    <cellStyle name="差_2松山区2015年预算_19年社保基金预算（报预算陈哥20190104） 2" xfId="1579"/>
    <cellStyle name="差_2松山区2015年预算_19年社保基金预算（报预算陈哥20190104） 2 2" xfId="1580"/>
    <cellStyle name="差_2松山区2015年预算_19年社保基金预算（报预算陈哥20190104） 3" xfId="1581"/>
    <cellStyle name="差_4阿旗2015年预算" xfId="1582"/>
    <cellStyle name="差_4阿旗2015年预算 2" xfId="1583"/>
    <cellStyle name="差_4阿旗2015年预算 2 2" xfId="1584"/>
    <cellStyle name="差_4阿旗2015年预算 2 2 2" xfId="1585"/>
    <cellStyle name="差_4阿旗2015年预算 2 3" xfId="1586"/>
    <cellStyle name="差_4阿旗2015年预算 3" xfId="1587"/>
    <cellStyle name="差_4阿旗2015年预算 3 2" xfId="1588"/>
    <cellStyle name="差_4阿旗2015年预算_19年社保基金预算（报预算陈哥20190104）" xfId="1589"/>
    <cellStyle name="差_4阿旗2015年预算_19年社保基金预算（报预算陈哥20190104） 2" xfId="1590"/>
    <cellStyle name="差_4阿旗2015年预算_19年社保基金预算（报预算陈哥20190104） 2 2" xfId="1591"/>
    <cellStyle name="差_4阿旗2015年预算_19年社保基金预算（报预算陈哥20190104） 3" xfId="1592"/>
    <cellStyle name="差_6右旗2015年预算表" xfId="1593"/>
    <cellStyle name="差_6右旗2015年预算表 2" xfId="1594"/>
    <cellStyle name="差_6右旗2015年预算表 2 2" xfId="1595"/>
    <cellStyle name="差_6右旗2015年预算表 2 2 2" xfId="1596"/>
    <cellStyle name="差_6右旗2015年预算表 2 3" xfId="1597"/>
    <cellStyle name="差_6右旗2015年预算表 3" xfId="1598"/>
    <cellStyle name="差_6右旗2015年预算表 3 2" xfId="1599"/>
    <cellStyle name="差_6右旗2015年预算表_19年社保基金预算（报预算陈哥20190104）" xfId="1600"/>
    <cellStyle name="差_6右旗2015年预算表_19年社保基金预算（报预算陈哥20190104） 2" xfId="1601"/>
    <cellStyle name="差_6右旗2015年预算表_19年社保基金预算（报预算陈哥20190104） 2 2" xfId="1602"/>
    <cellStyle name="差_6右旗2015年预算表_19年社保基金预算（报预算陈哥20190104） 3" xfId="1603"/>
    <cellStyle name="差_7林西县2015年预算" xfId="1604"/>
    <cellStyle name="差_7林西县2015年预算 2" xfId="1605"/>
    <cellStyle name="差_7林西县2015年预算 2 2" xfId="1606"/>
    <cellStyle name="差_7林西县2015年预算 2 2 2" xfId="1607"/>
    <cellStyle name="差_7林西县2015年预算 2 3" xfId="1608"/>
    <cellStyle name="差_7林西县2015年预算 3" xfId="1609"/>
    <cellStyle name="差_7林西县2015年预算 3 2" xfId="1610"/>
    <cellStyle name="差_7林西县2015年预算_19年社保基金预算（报预算陈哥20190104）" xfId="1611"/>
    <cellStyle name="差_7林西县2015年预算_19年社保基金预算（报预算陈哥20190104） 2" xfId="1612"/>
    <cellStyle name="差_7林西县2015年预算_19年社保基金预算（报预算陈哥20190104） 2 2" xfId="1613"/>
    <cellStyle name="差_7林西县2015年预算_19年社保基金预算（报预算陈哥20190104） 3" xfId="1614"/>
    <cellStyle name="差_8克旗2015年预算" xfId="1615"/>
    <cellStyle name="差_8克旗2015年预算 2" xfId="1616"/>
    <cellStyle name="差_8克旗2015年预算 2 2" xfId="1617"/>
    <cellStyle name="差_8克旗2015年预算 2 2 2" xfId="1618"/>
    <cellStyle name="差_8克旗2015年预算 2 3" xfId="1619"/>
    <cellStyle name="差_8克旗2015年预算 3" xfId="1620"/>
    <cellStyle name="差_8克旗2015年预算 3 2" xfId="1621"/>
    <cellStyle name="差_8克旗2015年预算_19年社保基金预算（报预算陈哥20190104）" xfId="1622"/>
    <cellStyle name="差_8克旗2015年预算_19年社保基金预算（报预算陈哥20190104） 2" xfId="1623"/>
    <cellStyle name="差_8克旗2015年预算_19年社保基金预算（报预算陈哥20190104） 2 2" xfId="1624"/>
    <cellStyle name="差_8克旗2015年预算_19年社保基金预算（报预算陈哥20190104） 3" xfId="1625"/>
    <cellStyle name="差_9翁牛特旗2014年地方财政收入统计表" xfId="1626"/>
    <cellStyle name="差_9翁牛特旗2014年地方财政收入统计表 2" xfId="1627"/>
    <cellStyle name="差_9翁牛特旗2014年地方财政收入统计表 2 2" xfId="1628"/>
    <cellStyle name="差_9翁牛特旗2014年地方财政收入统计表 2 2 2" xfId="1629"/>
    <cellStyle name="差_9翁牛特旗2014年地方财政收入统计表 2 3" xfId="1630"/>
    <cellStyle name="差_9翁牛特旗2014年地方财政收入统计表 3" xfId="1631"/>
    <cellStyle name="差_9翁牛特旗2014年地方财政收入统计表 3 2" xfId="1632"/>
    <cellStyle name="差_9翁牛特旗2014年地方财政收入统计表 4" xfId="1633"/>
    <cellStyle name="差_保定市2015年预算表格（八张全表不含定州）" xfId="1634"/>
    <cellStyle name="差_部门基本支出预算统计表2016发海娟" xfId="1635"/>
    <cellStyle name="差_分乡镇" xfId="1636"/>
    <cellStyle name="差_分乡镇 2" xfId="1637"/>
    <cellStyle name="差_分乡镇 2 2" xfId="1638"/>
    <cellStyle name="差_分乡镇 2 2 2" xfId="1639"/>
    <cellStyle name="差_分乡镇 3" xfId="1640"/>
    <cellStyle name="差_分乡镇 3 2" xfId="1641"/>
    <cellStyle name="差_国库-2019年人代会预算表格-快报数本级支出科目已更新" xfId="1642"/>
    <cellStyle name="差_国库-2019年人代会预算表格-快报数本级支出科目已更新 2" xfId="1643"/>
    <cellStyle name="差_国库-2019年人代会预算表格-快报数本级支出科目已更新 2 2" xfId="1644"/>
    <cellStyle name="差_国库-2019年人代会预算表格-快报数本级支出科目已更新 2 2 2" xfId="1645"/>
    <cellStyle name="差_国库-2019年人代会预算表格-快报数本级支出科目已更新 2 3" xfId="1646"/>
    <cellStyle name="差_国库-2019年人代会预算表格-快报数本级支出科目已更新 3" xfId="1647"/>
    <cellStyle name="差_国库-2019年人代会预算表格-快报数本级支出科目已更新 3 2" xfId="1648"/>
    <cellStyle name="差_国有资本经营预算" xfId="1649"/>
    <cellStyle name="差_国有资本经营预算 2" xfId="1650"/>
    <cellStyle name="差_国有资本经营预算 2 2" xfId="1651"/>
    <cellStyle name="差_国有资本经营预算 2 2 2" xfId="1652"/>
    <cellStyle name="差_国有资本经营预算 2 3" xfId="1653"/>
    <cellStyle name="差_国有资本经营预算 3" xfId="1654"/>
    <cellStyle name="差_国有资本经营预算 3 2" xfId="1655"/>
    <cellStyle name="差_国有资本经营预算_19年社保基金预算（报预算陈哥20190104）" xfId="1656"/>
    <cellStyle name="差_国有资本经营预算_19年社保基金预算（报预算陈哥20190104） 2" xfId="1657"/>
    <cellStyle name="差_国有资本经营预算_19年社保基金预算（报预算陈哥20190104） 2 2" xfId="1658"/>
    <cellStyle name="差_国有资本经营预算_19年社保基金预算（报预算陈哥20190104） 3" xfId="1659"/>
    <cellStyle name="差_全市2014年地方财政预算表（打印）" xfId="1660"/>
    <cellStyle name="差_全市2014年地方财政预算表（打印） 2" xfId="1661"/>
    <cellStyle name="差_全市2014年地方财政预算表（打印） 2 2" xfId="1662"/>
    <cellStyle name="差_全市2014年地方财政预算表（打印） 2 2 2" xfId="1663"/>
    <cellStyle name="差_全市2014年地方财政预算表（打印） 2 3" xfId="1664"/>
    <cellStyle name="差_全市2014年地方财政预算表（打印） 3" xfId="1665"/>
    <cellStyle name="差_全市2014年地方财政预算表（打印） 3 2" xfId="1666"/>
    <cellStyle name="差_全市2014年地方财政预算表（打印）_19年社保基金预算（报预算陈哥20190104）" xfId="1667"/>
    <cellStyle name="差_全市2014年地方财政预算表（打印）_19年社保基金预算（报预算陈哥20190104） 2" xfId="1668"/>
    <cellStyle name="差_全市2014年地方财政预算表（打印）_19年社保基金预算（报预算陈哥20190104） 2 2" xfId="1669"/>
    <cellStyle name="差_全市2014年地方财政预算表（打印）_19年社保基金预算（报预算陈哥20190104） 3" xfId="1670"/>
    <cellStyle name="差_全市一般、基金表" xfId="1671"/>
    <cellStyle name="差_全市一般、基金表 2" xfId="1672"/>
    <cellStyle name="差_全市一般、基金表 2 2" xfId="1673"/>
    <cellStyle name="差_全市一般、基金表 2 2 2" xfId="1674"/>
    <cellStyle name="差_全市一般、基金表 2 3" xfId="1675"/>
    <cellStyle name="差_全市一般、基金表 3" xfId="1676"/>
    <cellStyle name="差_全市一般、基金表 3 2" xfId="1677"/>
    <cellStyle name="差_全市一般、基金表_19年社保基金预算（报预算陈哥20190104）" xfId="1678"/>
    <cellStyle name="差_全市一般、基金表_19年社保基金预算（报预算陈哥20190104） 2" xfId="1679"/>
    <cellStyle name="差_全市一般、基金表_19年社保基金预算（报预算陈哥20190104） 2 2" xfId="1680"/>
    <cellStyle name="差_全市一般、基金表_19年社保基金预算（报预算陈哥20190104） 3" xfId="1681"/>
    <cellStyle name="差_人大表格（经济分类）" xfId="1682"/>
    <cellStyle name="差_人大表格（经济分类） 2" xfId="1683"/>
    <cellStyle name="差_人大表格（经济分类） 2 2" xfId="1684"/>
    <cellStyle name="差_人大表格（经济分类） 2 2 2" xfId="1685"/>
    <cellStyle name="差_人大表格（经济分类） 2 3" xfId="1686"/>
    <cellStyle name="差_人大表格（经济分类） 3" xfId="1687"/>
    <cellStyle name="差_人大表格（经济分类） 3 2" xfId="1688"/>
    <cellStyle name="差_人大表格（经济分类）_19年社保基金预算（报预算陈哥20190104）" xfId="1689"/>
    <cellStyle name="差_人大表格（经济分类）_19年社保基金预算（报预算陈哥20190104） 2" xfId="1690"/>
    <cellStyle name="差_人大表格（经济分类）_19年社保基金预算（报预算陈哥20190104） 2 2" xfId="1691"/>
    <cellStyle name="差_人大表格（经济分类）_19年社保基金预算（报预算陈哥20190104） 3" xfId="1692"/>
    <cellStyle name="差_市本级2020年地方财政预算表（1.11) " xfId="1693"/>
    <cellStyle name="差_市本级2020年地方财政预算表（1.11)  2" xfId="1694"/>
    <cellStyle name="差_市本级2020年地方财政预算表（1.11)  2 2" xfId="1695"/>
    <cellStyle name="差_市本级2020年地方财政预算表（1.11)  2 2 2" xfId="1696"/>
    <cellStyle name="差_市本级2020年地方财政预算表（1.11)  2 3" xfId="1697"/>
    <cellStyle name="差_市本级2020年地方财政预算表（1.11)  3" xfId="1698"/>
    <cellStyle name="差_市本级2020年地方财政预算表（1.11)  3 2" xfId="1699"/>
    <cellStyle name="差_政府预算经济分类（2018给陈哥12.23）" xfId="1700"/>
    <cellStyle name="差_政府预算经济分类（2018给陈哥12.23） 2" xfId="1701"/>
    <cellStyle name="差_政府预算经济分类（2018给陈哥12.23） 2 2" xfId="1702"/>
    <cellStyle name="差_政府预算经济分类（2018给陈哥12.23） 2 2 2" xfId="1703"/>
    <cellStyle name="差_政府预算经济分类（2018给陈哥12.23） 2 3" xfId="1704"/>
    <cellStyle name="差_政府预算经济分类（2018给陈哥12.23） 3" xfId="1705"/>
    <cellStyle name="差_政府预算经济分类（2018给陈哥12.23） 3 2" xfId="1706"/>
    <cellStyle name="差_政府预算经济分类（2018给陈哥12.23）_19年社保基金预算（报预算陈哥20190104）" xfId="1707"/>
    <cellStyle name="差_政府预算经济分类（2018给陈哥12.23）_19年社保基金预算（报预算陈哥20190104） 2" xfId="1708"/>
    <cellStyle name="差_政府预算经济分类（2018给陈哥12.23）_19年社保基金预算（报预算陈哥20190104） 2 2" xfId="1709"/>
    <cellStyle name="差_政府预算经济分类（2018给陈哥12.23）_19年社保基金预算（报预算陈哥20190104） 3" xfId="1710"/>
    <cellStyle name="常规 10" xfId="1711"/>
    <cellStyle name="常规 10 2" xfId="1712"/>
    <cellStyle name="常规 10 2 2" xfId="1713"/>
    <cellStyle name="常规 10 2 2 2" xfId="1714"/>
    <cellStyle name="常规 10 2 2 3" xfId="1715"/>
    <cellStyle name="常规 10 2 3" xfId="1716"/>
    <cellStyle name="常规 10 2 4" xfId="1717"/>
    <cellStyle name="常规 10 3" xfId="1718"/>
    <cellStyle name="常规 10 3 2" xfId="1719"/>
    <cellStyle name="常规 10 3 2 2" xfId="1720"/>
    <cellStyle name="常规 10 3 2 2 2" xfId="1721"/>
    <cellStyle name="常规 10 3 2 3" xfId="1722"/>
    <cellStyle name="常规 10 3 2 4" xfId="1723"/>
    <cellStyle name="常规 10 3 3" xfId="1724"/>
    <cellStyle name="常规 10 3 3 2" xfId="1725"/>
    <cellStyle name="常规 10 3 4" xfId="1726"/>
    <cellStyle name="常规 10 3 5" xfId="1727"/>
    <cellStyle name="常规 10 3 6" xfId="1728"/>
    <cellStyle name="常规 10 4" xfId="1729"/>
    <cellStyle name="常规 10 4 2" xfId="1730"/>
    <cellStyle name="常规 10 4 2 2" xfId="1731"/>
    <cellStyle name="常规 10 4 3" xfId="1732"/>
    <cellStyle name="常规 10 5" xfId="1733"/>
    <cellStyle name="常规 10 6" xfId="1734"/>
    <cellStyle name="常规 100" xfId="1735"/>
    <cellStyle name="常规 100 2" xfId="1736"/>
    <cellStyle name="常规 100 3" xfId="1737"/>
    <cellStyle name="常规 100 4" xfId="1738"/>
    <cellStyle name="常规 100 4 2" xfId="1739"/>
    <cellStyle name="常规 101" xfId="1740"/>
    <cellStyle name="常规 102" xfId="1741"/>
    <cellStyle name="常规 103" xfId="1742"/>
    <cellStyle name="常规 103 2" xfId="1743"/>
    <cellStyle name="常规 103 2 2" xfId="1744"/>
    <cellStyle name="常规 104" xfId="1745"/>
    <cellStyle name="常规 104 2" xfId="1746"/>
    <cellStyle name="常规 105" xfId="1747"/>
    <cellStyle name="常规 105 2" xfId="1748"/>
    <cellStyle name="常规 106" xfId="1749"/>
    <cellStyle name="常规 106 2" xfId="1750"/>
    <cellStyle name="常规 107" xfId="1751"/>
    <cellStyle name="常规 108" xfId="1752"/>
    <cellStyle name="常规 108 2" xfId="1753"/>
    <cellStyle name="常规 109" xfId="1754"/>
    <cellStyle name="常规 109 2" xfId="1755"/>
    <cellStyle name="常规 11" xfId="1756"/>
    <cellStyle name="常规 11 2" xfId="1757"/>
    <cellStyle name="常规 11 2 2" xfId="1758"/>
    <cellStyle name="常规 11 2 2 2" xfId="1759"/>
    <cellStyle name="常规 11 2 2 2 2" xfId="1760"/>
    <cellStyle name="常规 11 2 3" xfId="1761"/>
    <cellStyle name="常规 11 2 4" xfId="1762"/>
    <cellStyle name="常规 11 2 4 2" xfId="1763"/>
    <cellStyle name="常规 11 3" xfId="1764"/>
    <cellStyle name="常规 11 4" xfId="1765"/>
    <cellStyle name="常规 11 5" xfId="1766"/>
    <cellStyle name="常规 11 7" xfId="1767"/>
    <cellStyle name="常规 12" xfId="1768"/>
    <cellStyle name="常规 12 2" xfId="1769"/>
    <cellStyle name="常规 12 3" xfId="1770"/>
    <cellStyle name="常规 12 4" xfId="1771"/>
    <cellStyle name="常规 13" xfId="1772"/>
    <cellStyle name="常规 13 2" xfId="1773"/>
    <cellStyle name="常规 13 3" xfId="1774"/>
    <cellStyle name="常规 13 3 2" xfId="1775"/>
    <cellStyle name="常规 13 3 3" xfId="1776"/>
    <cellStyle name="常规 14" xfId="1777"/>
    <cellStyle name="常规 14 2" xfId="1778"/>
    <cellStyle name="常规 15" xfId="1779"/>
    <cellStyle name="常规 15 2" xfId="1780"/>
    <cellStyle name="常规 15 2 2" xfId="1781"/>
    <cellStyle name="常规 15 2 2 2" xfId="1782"/>
    <cellStyle name="常规 15 2 2 2 2" xfId="1783"/>
    <cellStyle name="常规 15 3" xfId="1784"/>
    <cellStyle name="常规 15 3 2" xfId="1785"/>
    <cellStyle name="常规 15 3 2 2" xfId="1786"/>
    <cellStyle name="常规 15 4" xfId="1787"/>
    <cellStyle name="常规 15 5" xfId="1788"/>
    <cellStyle name="常规 15 5 2" xfId="1789"/>
    <cellStyle name="常规 16" xfId="1790"/>
    <cellStyle name="常规 16 2" xfId="1791"/>
    <cellStyle name="常规 16 3" xfId="1792"/>
    <cellStyle name="常规 16 4" xfId="1793"/>
    <cellStyle name="常规 17" xfId="1794"/>
    <cellStyle name="常规 17 2" xfId="1795"/>
    <cellStyle name="常规 18" xfId="1796"/>
    <cellStyle name="常规 18 2" xfId="1797"/>
    <cellStyle name="常规 19" xfId="1798"/>
    <cellStyle name="常规 19 2" xfId="1799"/>
    <cellStyle name="常规 2" xfId="1800"/>
    <cellStyle name="常规 2 10" xfId="1801"/>
    <cellStyle name="常规 2 10 2" xfId="1802"/>
    <cellStyle name="常规 2 10 2 2" xfId="1803"/>
    <cellStyle name="常规 2 10 3" xfId="1804"/>
    <cellStyle name="常规 2 11" xfId="1805"/>
    <cellStyle name="常规 2 12" xfId="1806"/>
    <cellStyle name="常规 2 13" xfId="1807"/>
    <cellStyle name="常规 2 2" xfId="1808"/>
    <cellStyle name="常规 2 2 2" xfId="1809"/>
    <cellStyle name="常规 2 2 2 2" xfId="1810"/>
    <cellStyle name="常规 2 2 2 2 2" xfId="1811"/>
    <cellStyle name="常规 2 2 2 2 3" xfId="1812"/>
    <cellStyle name="常规 2 2 2 3" xfId="1813"/>
    <cellStyle name="常规 2 2 2 4" xfId="1814"/>
    <cellStyle name="常规 2 2 2 5" xfId="1815"/>
    <cellStyle name="常规 2 2 3" xfId="1816"/>
    <cellStyle name="常规 2 2 3 2" xfId="1817"/>
    <cellStyle name="常规 2 2 3 2 2" xfId="1818"/>
    <cellStyle name="常规 2 2 3 2 3" xfId="1819"/>
    <cellStyle name="常规 2 2 3 3" xfId="1820"/>
    <cellStyle name="常规 2 2 3 4" xfId="1821"/>
    <cellStyle name="常规 2 2 4" xfId="1822"/>
    <cellStyle name="常规 2 2 4 2" xfId="1823"/>
    <cellStyle name="常规 2 2 5" xfId="1824"/>
    <cellStyle name="常规 2 2 6" xfId="1825"/>
    <cellStyle name="常规 2 3" xfId="1826"/>
    <cellStyle name="常规 2 3 2" xfId="1827"/>
    <cellStyle name="常规 2 3 2 2" xfId="1828"/>
    <cellStyle name="常规 2 3 2 2 2" xfId="1829"/>
    <cellStyle name="常规 2 3 2 3" xfId="1830"/>
    <cellStyle name="常规 2 3 2 4" xfId="1831"/>
    <cellStyle name="常规 2 3 3" xfId="1832"/>
    <cellStyle name="常规 2 3 3 2" xfId="1833"/>
    <cellStyle name="常规 2 3 3 3" xfId="1834"/>
    <cellStyle name="常规 2 3 4" xfId="1835"/>
    <cellStyle name="常规 2 3 4 2" xfId="1836"/>
    <cellStyle name="常规 2 3 4 3" xfId="1837"/>
    <cellStyle name="常规 2 3 5" xfId="1838"/>
    <cellStyle name="常规 2 3 5 2" xfId="1839"/>
    <cellStyle name="常规 2 3 6" xfId="1840"/>
    <cellStyle name="常规 2 3 7" xfId="1841"/>
    <cellStyle name="常规 2 3 8" xfId="1842"/>
    <cellStyle name="常规 2 4" xfId="1843"/>
    <cellStyle name="常规 2 4 2" xfId="1844"/>
    <cellStyle name="常规 2 4 2 2" xfId="1845"/>
    <cellStyle name="常规 2 4 2 2 2" xfId="1846"/>
    <cellStyle name="常规 2 4 2 2 3" xfId="1847"/>
    <cellStyle name="常规 2 4 2 3" xfId="1848"/>
    <cellStyle name="常规 2 4 2 4" xfId="1849"/>
    <cellStyle name="常规 2 4 2 5" xfId="1850"/>
    <cellStyle name="常规 2 4 3" xfId="1851"/>
    <cellStyle name="常规 2 4 3 2" xfId="1852"/>
    <cellStyle name="常规 2 4 3 3" xfId="1853"/>
    <cellStyle name="常规 2 4 4" xfId="1854"/>
    <cellStyle name="常规 2 4 5" xfId="1855"/>
    <cellStyle name="常规 2 4 6" xfId="1856"/>
    <cellStyle name="常规 2 5" xfId="1857"/>
    <cellStyle name="常规 2 5 2" xfId="1858"/>
    <cellStyle name="常规 2 5 2 2" xfId="1859"/>
    <cellStyle name="常规 2 5 2 3" xfId="1860"/>
    <cellStyle name="常规 2 5 3" xfId="1861"/>
    <cellStyle name="常规 2 5 3 2" xfId="1862"/>
    <cellStyle name="常规 2 5 4" xfId="1863"/>
    <cellStyle name="常规 2 6" xfId="1864"/>
    <cellStyle name="常规 2 6 2" xfId="1865"/>
    <cellStyle name="常规 2 6 2 2" xfId="1866"/>
    <cellStyle name="常规 2 6 3" xfId="1867"/>
    <cellStyle name="常规 2 6 4" xfId="1868"/>
    <cellStyle name="常规 2 7" xfId="1869"/>
    <cellStyle name="常规 2 7 2" xfId="1870"/>
    <cellStyle name="常规 2 7 2 2" xfId="1871"/>
    <cellStyle name="常规 2 7 3" xfId="1872"/>
    <cellStyle name="常规 2 7 4" xfId="1873"/>
    <cellStyle name="常规 2 8" xfId="1874"/>
    <cellStyle name="常规 2 8 2" xfId="1875"/>
    <cellStyle name="常规 2 9" xfId="1876"/>
    <cellStyle name="常规 2_10本级收" xfId="1877"/>
    <cellStyle name="常规 20" xfId="1878"/>
    <cellStyle name="常规 20 2" xfId="1879"/>
    <cellStyle name="常规 21" xfId="1880"/>
    <cellStyle name="常规 21 2" xfId="1881"/>
    <cellStyle name="常规 22" xfId="1882"/>
    <cellStyle name="常规 22 2" xfId="1883"/>
    <cellStyle name="常规 23" xfId="1884"/>
    <cellStyle name="常规 23 2" xfId="1885"/>
    <cellStyle name="常规 24" xfId="1886"/>
    <cellStyle name="常规 24 2" xfId="1887"/>
    <cellStyle name="常规 25" xfId="1888"/>
    <cellStyle name="常规 25 2" xfId="1889"/>
    <cellStyle name="常规 26" xfId="1890"/>
    <cellStyle name="常规 26 2" xfId="1891"/>
    <cellStyle name="常规 27" xfId="1892"/>
    <cellStyle name="常规 27 2" xfId="1893"/>
    <cellStyle name="常规 28" xfId="1894"/>
    <cellStyle name="常规 28 2" xfId="1895"/>
    <cellStyle name="常规 29" xfId="1896"/>
    <cellStyle name="常规 29 2" xfId="1897"/>
    <cellStyle name="常规 3" xfId="1898"/>
    <cellStyle name="常规 3 10" xfId="1899"/>
    <cellStyle name="常规 3 10 2" xfId="1900"/>
    <cellStyle name="常规 3 11" xfId="1901"/>
    <cellStyle name="常规 3 11 2" xfId="1902"/>
    <cellStyle name="常规 3 12" xfId="1903"/>
    <cellStyle name="常规 3 13" xfId="1904"/>
    <cellStyle name="常规 3 14" xfId="1905"/>
    <cellStyle name="常规 3 15" xfId="1906"/>
    <cellStyle name="常规 3 2" xfId="1907"/>
    <cellStyle name="常规 3 2 2" xfId="1908"/>
    <cellStyle name="常规 3 2 2 2" xfId="1909"/>
    <cellStyle name="常规 3 2 2 2 2" xfId="1910"/>
    <cellStyle name="常规 3 2 2 2 3" xfId="1911"/>
    <cellStyle name="常规 3 2 2 3" xfId="1912"/>
    <cellStyle name="常规 3 2 2 4" xfId="1913"/>
    <cellStyle name="常规 3 2 2 5" xfId="1914"/>
    <cellStyle name="常规 3 2 3" xfId="1915"/>
    <cellStyle name="常规 3 2 3 2" xfId="1916"/>
    <cellStyle name="常规 3 2 3 2 2" xfId="1917"/>
    <cellStyle name="常规 3 2 3 3" xfId="1918"/>
    <cellStyle name="常规 3 2 3 4" xfId="1919"/>
    <cellStyle name="常规 3 2 4" xfId="1920"/>
    <cellStyle name="常规 3 2 4 2" xfId="1921"/>
    <cellStyle name="常规 3 2 4 2 2" xfId="1922"/>
    <cellStyle name="常规 3 2 4 3" xfId="1923"/>
    <cellStyle name="常规 3 2 4 4" xfId="1924"/>
    <cellStyle name="常规 3 2 5" xfId="1925"/>
    <cellStyle name="常规 3 2 6" xfId="1926"/>
    <cellStyle name="常规 3 2 7" xfId="1927"/>
    <cellStyle name="常规 3 3" xfId="1928"/>
    <cellStyle name="常规 3 3 2" xfId="1929"/>
    <cellStyle name="常规 3 3 2 2" xfId="1930"/>
    <cellStyle name="常规 3 3 3" xfId="1931"/>
    <cellStyle name="常规 3 4" xfId="1932"/>
    <cellStyle name="常规 3 4 2" xfId="1933"/>
    <cellStyle name="常规 3 4 2 2" xfId="1934"/>
    <cellStyle name="常规 3 4 3" xfId="1935"/>
    <cellStyle name="常规 3 4 4" xfId="1936"/>
    <cellStyle name="常规 3 5" xfId="1937"/>
    <cellStyle name="常规 3 5 2" xfId="1938"/>
    <cellStyle name="常规 3 5 2 2" xfId="1939"/>
    <cellStyle name="常规 3 6" xfId="1940"/>
    <cellStyle name="常规 3 6 2" xfId="1941"/>
    <cellStyle name="常规 3 7" xfId="1942"/>
    <cellStyle name="常规 3 7 2" xfId="1943"/>
    <cellStyle name="常规 3 8" xfId="1944"/>
    <cellStyle name="常规 3 8 2" xfId="1945"/>
    <cellStyle name="常规 3 9" xfId="1946"/>
    <cellStyle name="常规 3 9 2" xfId="1947"/>
    <cellStyle name="常规 3_10本级收" xfId="1948"/>
    <cellStyle name="常规 30" xfId="1949"/>
    <cellStyle name="常规 30 2" xfId="1950"/>
    <cellStyle name="常规 31" xfId="1951"/>
    <cellStyle name="常规 31 2" xfId="1952"/>
    <cellStyle name="常规 32" xfId="1953"/>
    <cellStyle name="常规 32 2" xfId="1954"/>
    <cellStyle name="常规 33" xfId="1955"/>
    <cellStyle name="常规 33 2" xfId="1956"/>
    <cellStyle name="常规 34" xfId="1957"/>
    <cellStyle name="常规 34 2" xfId="1958"/>
    <cellStyle name="常规 35" xfId="1959"/>
    <cellStyle name="常规 35 2" xfId="1960"/>
    <cellStyle name="常规 36" xfId="1961"/>
    <cellStyle name="常规 36 2" xfId="1962"/>
    <cellStyle name="常规 37" xfId="1963"/>
    <cellStyle name="常规 37 2" xfId="1964"/>
    <cellStyle name="常规 38" xfId="1965"/>
    <cellStyle name="常规 38 2" xfId="1966"/>
    <cellStyle name="常规 39" xfId="1967"/>
    <cellStyle name="常规 39 2" xfId="1968"/>
    <cellStyle name="常规 4" xfId="1969"/>
    <cellStyle name="常规 4 2" xfId="1970"/>
    <cellStyle name="常规 4 2 2" xfId="1971"/>
    <cellStyle name="常规 4 2 2 2" xfId="1972"/>
    <cellStyle name="常规 4 2 2 2 2" xfId="1973"/>
    <cellStyle name="常规 4 2 2 3" xfId="1974"/>
    <cellStyle name="常规 4 2 3" xfId="1975"/>
    <cellStyle name="常规 4 2 3 2" xfId="1976"/>
    <cellStyle name="常规 4 2 4" xfId="1977"/>
    <cellStyle name="常规 4 2 5" xfId="1978"/>
    <cellStyle name="常规 4 2 6" xfId="1979"/>
    <cellStyle name="常规 4 3" xfId="1980"/>
    <cellStyle name="常规 4 3 2" xfId="1981"/>
    <cellStyle name="常规 4 3 2 2" xfId="1982"/>
    <cellStyle name="常规 4 3 3" xfId="1983"/>
    <cellStyle name="常规 4 3 4" xfId="1984"/>
    <cellStyle name="常规 4 3 5" xfId="1985"/>
    <cellStyle name="常规 4 4" xfId="1986"/>
    <cellStyle name="常规 4 4 2" xfId="1987"/>
    <cellStyle name="常规 4 4 2 2" xfId="1988"/>
    <cellStyle name="常规 4 4 3" xfId="1989"/>
    <cellStyle name="常规 4 5" xfId="1990"/>
    <cellStyle name="常规 4 6" xfId="1991"/>
    <cellStyle name="常规 4 6 2" xfId="1992"/>
    <cellStyle name="常规 4 7" xfId="1993"/>
    <cellStyle name="常规 4_☆广阳区(3月2日)" xfId="1994"/>
    <cellStyle name="常规 40" xfId="1995"/>
    <cellStyle name="常规 40 2" xfId="1996"/>
    <cellStyle name="常规 41" xfId="1997"/>
    <cellStyle name="常规 41 2" xfId="1998"/>
    <cellStyle name="常规 42" xfId="1999"/>
    <cellStyle name="常规 42 2" xfId="2000"/>
    <cellStyle name="常规 43" xfId="2001"/>
    <cellStyle name="常规 43 2" xfId="2002"/>
    <cellStyle name="常规 44" xfId="2003"/>
    <cellStyle name="常规 44 2" xfId="2004"/>
    <cellStyle name="常规 45" xfId="2005"/>
    <cellStyle name="常规 45 2" xfId="2006"/>
    <cellStyle name="常规 46" xfId="2007"/>
    <cellStyle name="常规 46 2" xfId="2008"/>
    <cellStyle name="常规 47" xfId="2009"/>
    <cellStyle name="常规 47 2" xfId="2010"/>
    <cellStyle name="常规 48" xfId="2011"/>
    <cellStyle name="常规 48 2" xfId="2012"/>
    <cellStyle name="常规 49" xfId="2013"/>
    <cellStyle name="常规 49 2" xfId="2014"/>
    <cellStyle name="常规 5" xfId="2015"/>
    <cellStyle name="常规 5 10" xfId="2016"/>
    <cellStyle name="常规 5 10 2" xfId="2017"/>
    <cellStyle name="常规 5 10 2 2" xfId="2018"/>
    <cellStyle name="常规 5 10 3" xfId="2019"/>
    <cellStyle name="常规 5 10 4" xfId="2020"/>
    <cellStyle name="常规 5 11" xfId="2021"/>
    <cellStyle name="常规 5 11 2" xfId="2022"/>
    <cellStyle name="常规 5 11 3" xfId="2023"/>
    <cellStyle name="常规 5 12" xfId="2024"/>
    <cellStyle name="常规 5 12 2" xfId="2025"/>
    <cellStyle name="常规 5 12 3" xfId="2026"/>
    <cellStyle name="常规 5 13" xfId="2027"/>
    <cellStyle name="常规 5 13 2" xfId="2028"/>
    <cellStyle name="常规 5 13 2 2" xfId="2029"/>
    <cellStyle name="常规 5 14" xfId="2030"/>
    <cellStyle name="常规 5 15" xfId="2031"/>
    <cellStyle name="常规 5 16" xfId="2032"/>
    <cellStyle name="常规 5 2" xfId="2033"/>
    <cellStyle name="常规 5 2 2" xfId="2034"/>
    <cellStyle name="常规 5 2 2 2" xfId="2035"/>
    <cellStyle name="常规 5 2 2 2 2" xfId="2036"/>
    <cellStyle name="常规 5 2 2 2 2 2" xfId="2037"/>
    <cellStyle name="常规 5 2 2 2 3" xfId="2038"/>
    <cellStyle name="常规 5 2 2 3" xfId="2039"/>
    <cellStyle name="常规 5 2 2 3 2" xfId="2040"/>
    <cellStyle name="常规 5 2 2 4" xfId="2041"/>
    <cellStyle name="常规 5 2 2 5" xfId="2042"/>
    <cellStyle name="常规 5 2 2 5 2" xfId="2043"/>
    <cellStyle name="常规 5 2 2 5 2 2" xfId="2044"/>
    <cellStyle name="常规 5 2 3" xfId="2045"/>
    <cellStyle name="常规 5 2 3 2" xfId="2046"/>
    <cellStyle name="常规 5 2 3 2 2" xfId="2047"/>
    <cellStyle name="常规 5 2 3 3" xfId="2048"/>
    <cellStyle name="常规 5 2 3 4" xfId="2049"/>
    <cellStyle name="常规 5 2 4" xfId="2050"/>
    <cellStyle name="常规 5 2 4 2" xfId="2051"/>
    <cellStyle name="常规 5 2 4 3" xfId="2052"/>
    <cellStyle name="常规 5 2 4 3 2" xfId="2053"/>
    <cellStyle name="常规 5 2 4 3 2 2" xfId="2054"/>
    <cellStyle name="常规 5 2 5" xfId="2055"/>
    <cellStyle name="常规 5 2 6" xfId="2056"/>
    <cellStyle name="常规 5 2_10本级收" xfId="2057"/>
    <cellStyle name="常规 5 3" xfId="2058"/>
    <cellStyle name="常规 5 3 2" xfId="2059"/>
    <cellStyle name="常规 5 3 2 2" xfId="2060"/>
    <cellStyle name="常规 5 3 2 3" xfId="2061"/>
    <cellStyle name="常规 5 3 3" xfId="2062"/>
    <cellStyle name="常规 5 3 4" xfId="2063"/>
    <cellStyle name="常规 5 4" xfId="2064"/>
    <cellStyle name="常规 5 4 2" xfId="2065"/>
    <cellStyle name="常规 5 4 2 2" xfId="2066"/>
    <cellStyle name="常规 5 4 3" xfId="2067"/>
    <cellStyle name="常规 5 4 4" xfId="2068"/>
    <cellStyle name="常规 5 5" xfId="2069"/>
    <cellStyle name="常规 5 5 2" xfId="2070"/>
    <cellStyle name="常规 5 5 2 2" xfId="2071"/>
    <cellStyle name="常规 5 5 3" xfId="2072"/>
    <cellStyle name="常规 5 5 4" xfId="2073"/>
    <cellStyle name="常规 5 6" xfId="2074"/>
    <cellStyle name="常规 5 6 2" xfId="2075"/>
    <cellStyle name="常规 5 6 2 2" xfId="2076"/>
    <cellStyle name="常规 5 6 3" xfId="2077"/>
    <cellStyle name="常规 5 6 4" xfId="2078"/>
    <cellStyle name="常规 5 7" xfId="2079"/>
    <cellStyle name="常规 5 7 2" xfId="2080"/>
    <cellStyle name="常规 5 7 2 2" xfId="2081"/>
    <cellStyle name="常规 5 7 3" xfId="2082"/>
    <cellStyle name="常规 5 7 4" xfId="2083"/>
    <cellStyle name="常规 5 8" xfId="2084"/>
    <cellStyle name="常规 5 8 2" xfId="2085"/>
    <cellStyle name="常规 5 8 2 2" xfId="2086"/>
    <cellStyle name="常规 5 8 3" xfId="2087"/>
    <cellStyle name="常规 5 8 4" xfId="2088"/>
    <cellStyle name="常规 5 9" xfId="2089"/>
    <cellStyle name="常规 5 9 2" xfId="2090"/>
    <cellStyle name="常规 5 9 2 2" xfId="2091"/>
    <cellStyle name="常规 5 9 3" xfId="2092"/>
    <cellStyle name="常规 5 9 4" xfId="2093"/>
    <cellStyle name="常规 5_10本级收" xfId="2094"/>
    <cellStyle name="常规 50" xfId="2095"/>
    <cellStyle name="常规 50 2" xfId="2096"/>
    <cellStyle name="常规 51" xfId="2097"/>
    <cellStyle name="常规 51 2" xfId="2098"/>
    <cellStyle name="常规 52" xfId="2099"/>
    <cellStyle name="常规 52 2" xfId="2100"/>
    <cellStyle name="常规 53" xfId="2101"/>
    <cellStyle name="常规 53 2" xfId="2102"/>
    <cellStyle name="常规 54" xfId="2103"/>
    <cellStyle name="常规 54 2" xfId="2104"/>
    <cellStyle name="常规 55" xfId="2105"/>
    <cellStyle name="常规 55 2" xfId="2106"/>
    <cellStyle name="常规 56" xfId="2107"/>
    <cellStyle name="常规 56 2" xfId="2108"/>
    <cellStyle name="常规 57" xfId="2109"/>
    <cellStyle name="常规 57 2" xfId="2110"/>
    <cellStyle name="常规 58" xfId="2111"/>
    <cellStyle name="常规 58 2" xfId="2112"/>
    <cellStyle name="常规 59" xfId="2113"/>
    <cellStyle name="常规 59 2" xfId="2114"/>
    <cellStyle name="常规 6" xfId="2115"/>
    <cellStyle name="常规 6 2" xfId="2116"/>
    <cellStyle name="常规 6 2 2" xfId="2117"/>
    <cellStyle name="常规 6 2 2 2" xfId="2118"/>
    <cellStyle name="常规 6 2 3" xfId="2119"/>
    <cellStyle name="常规 6 2 4" xfId="2120"/>
    <cellStyle name="常规 6 3" xfId="2121"/>
    <cellStyle name="常规 6 3 2" xfId="2122"/>
    <cellStyle name="常规 6 4" xfId="2123"/>
    <cellStyle name="常规 6 4 2" xfId="2124"/>
    <cellStyle name="常规 6 4 2 2" xfId="2125"/>
    <cellStyle name="常规 6 4 2 2 2" xfId="2126"/>
    <cellStyle name="常规 6 5" xfId="2127"/>
    <cellStyle name="常规 6 5 2" xfId="2128"/>
    <cellStyle name="常规 6 6" xfId="2129"/>
    <cellStyle name="常规 6 7" xfId="2130"/>
    <cellStyle name="常规 6 7 2" xfId="2131"/>
    <cellStyle name="常规 60" xfId="2132"/>
    <cellStyle name="常规 60 2" xfId="2133"/>
    <cellStyle name="常规 61" xfId="2134"/>
    <cellStyle name="常规 61 2" xfId="2135"/>
    <cellStyle name="常规 62" xfId="2136"/>
    <cellStyle name="常规 62 2" xfId="2137"/>
    <cellStyle name="常规 63" xfId="2138"/>
    <cellStyle name="常规 63 2" xfId="2139"/>
    <cellStyle name="常规 64" xfId="2140"/>
    <cellStyle name="常规 64 2" xfId="2141"/>
    <cellStyle name="常规 65" xfId="2142"/>
    <cellStyle name="常规 65 2" xfId="2143"/>
    <cellStyle name="常规 66" xfId="2144"/>
    <cellStyle name="常规 66 2" xfId="2145"/>
    <cellStyle name="常规 67" xfId="2146"/>
    <cellStyle name="常规 67 2" xfId="2147"/>
    <cellStyle name="常规 68" xfId="2148"/>
    <cellStyle name="常规 68 2" xfId="2149"/>
    <cellStyle name="常规 69" xfId="2150"/>
    <cellStyle name="常规 69 2" xfId="2151"/>
    <cellStyle name="常规 7" xfId="2152"/>
    <cellStyle name="常规 7 2" xfId="2153"/>
    <cellStyle name="常规 7 2 2" xfId="2154"/>
    <cellStyle name="常规 7 2 3" xfId="2155"/>
    <cellStyle name="常规 7 3" xfId="2156"/>
    <cellStyle name="常规 7 4" xfId="2157"/>
    <cellStyle name="常规 7 5" xfId="2158"/>
    <cellStyle name="常规 70" xfId="2159"/>
    <cellStyle name="常规 70 2" xfId="2160"/>
    <cellStyle name="常规 71" xfId="2161"/>
    <cellStyle name="常规 71 2" xfId="2162"/>
    <cellStyle name="常规 72" xfId="2163"/>
    <cellStyle name="常规 72 2" xfId="2164"/>
    <cellStyle name="常规 73" xfId="2165"/>
    <cellStyle name="常规 73 2" xfId="2166"/>
    <cellStyle name="常规 74" xfId="2167"/>
    <cellStyle name="常规 74 2" xfId="2168"/>
    <cellStyle name="常规 75" xfId="2169"/>
    <cellStyle name="常规 75 2" xfId="2170"/>
    <cellStyle name="常规 76" xfId="2171"/>
    <cellStyle name="常规 76 2" xfId="2172"/>
    <cellStyle name="常规 77" xfId="2173"/>
    <cellStyle name="常规 77 2" xfId="2174"/>
    <cellStyle name="常规 78" xfId="2175"/>
    <cellStyle name="常规 78 2" xfId="2176"/>
    <cellStyle name="常规 79" xfId="2177"/>
    <cellStyle name="常规 79 2" xfId="2178"/>
    <cellStyle name="常规 8" xfId="2179"/>
    <cellStyle name="常规 8 2" xfId="2180"/>
    <cellStyle name="常规 8 2 2" xfId="2181"/>
    <cellStyle name="常规 8 2 2 2" xfId="2182"/>
    <cellStyle name="常规 8 2 2 2 2" xfId="2183"/>
    <cellStyle name="常规 8 2 3" xfId="2184"/>
    <cellStyle name="常规 8 2 4" xfId="2185"/>
    <cellStyle name="常规 8 2 4 2" xfId="2186"/>
    <cellStyle name="常规 8 3" xfId="2187"/>
    <cellStyle name="常规 8 4" xfId="2188"/>
    <cellStyle name="常规 80" xfId="2189"/>
    <cellStyle name="常规 80 2" xfId="2190"/>
    <cellStyle name="常规 81" xfId="2191"/>
    <cellStyle name="常规 81 2" xfId="2192"/>
    <cellStyle name="常规 82" xfId="2193"/>
    <cellStyle name="常规 82 2" xfId="2194"/>
    <cellStyle name="常规 83" xfId="2195"/>
    <cellStyle name="常规 83 2" xfId="2196"/>
    <cellStyle name="常规 84" xfId="2197"/>
    <cellStyle name="常规 84 2" xfId="2198"/>
    <cellStyle name="常规 85" xfId="2199"/>
    <cellStyle name="常规 85 2" xfId="2200"/>
    <cellStyle name="常规 86" xfId="2201"/>
    <cellStyle name="常规 86 2" xfId="2202"/>
    <cellStyle name="常规 87" xfId="2203"/>
    <cellStyle name="常规 87 2" xfId="2204"/>
    <cellStyle name="常规 88" xfId="2205"/>
    <cellStyle name="常规 88 2" xfId="2206"/>
    <cellStyle name="常规 89" xfId="2207"/>
    <cellStyle name="常规 89 2" xfId="2208"/>
    <cellStyle name="常规 9" xfId="2209"/>
    <cellStyle name="常规 9 2" xfId="2210"/>
    <cellStyle name="常规 9 2 2" xfId="2211"/>
    <cellStyle name="常规 9 2 2 2" xfId="2212"/>
    <cellStyle name="常规 9 2 2 2 2" xfId="2213"/>
    <cellStyle name="常规 9 2 3" xfId="2214"/>
    <cellStyle name="常规 9 2 4" xfId="2215"/>
    <cellStyle name="常规 9 2 4 2" xfId="2216"/>
    <cellStyle name="常规 9 3" xfId="2217"/>
    <cellStyle name="常规 9 4" xfId="2218"/>
    <cellStyle name="常规 90" xfId="2219"/>
    <cellStyle name="常规 90 2" xfId="2220"/>
    <cellStyle name="常规 91" xfId="2221"/>
    <cellStyle name="常规 91 2" xfId="2222"/>
    <cellStyle name="常规 92" xfId="2223"/>
    <cellStyle name="常规 92 2" xfId="2224"/>
    <cellStyle name="常规 93" xfId="2225"/>
    <cellStyle name="常规 93 2" xfId="2226"/>
    <cellStyle name="常规 94" xfId="2227"/>
    <cellStyle name="常规 94 2" xfId="2228"/>
    <cellStyle name="常规 95" xfId="2229"/>
    <cellStyle name="常规 95 2" xfId="2230"/>
    <cellStyle name="常规 96" xfId="2231"/>
    <cellStyle name="常规 96 2" xfId="2232"/>
    <cellStyle name="常规 97" xfId="2233"/>
    <cellStyle name="常规 97 2" xfId="2234"/>
    <cellStyle name="常规 98" xfId="2235"/>
    <cellStyle name="常规 98 2" xfId="2236"/>
    <cellStyle name="常规 99" xfId="2237"/>
    <cellStyle name="常规 99 2" xfId="2238"/>
    <cellStyle name="常规_2014年自治区本级社会保险基金预算表" xfId="2239"/>
    <cellStyle name="常规_2014年自治区本级社会保险基金预算表_19年社保基金预算（报预算陈哥20190104）" xfId="2240"/>
    <cellStyle name="常规_2018年人代会预算表格 （市本级）" xfId="2241"/>
    <cellStyle name="常规_2018年人代会预算表格（1.4增速6%）" xfId="2242"/>
    <cellStyle name="常规_2018年人代会预算表格（1.4增速6%）_19年社保基金预算（报预算陈哥20190104）" xfId="2243"/>
    <cellStyle name="常规_2018年人代会预算表格（1.4增速6%）_国库-2019年人代会预算表格-快报数本级支出科目已更新" xfId="2244"/>
    <cellStyle name="好 2" xfId="2245"/>
    <cellStyle name="好 2 2" xfId="2246"/>
    <cellStyle name="好 2 2 2" xfId="2247"/>
    <cellStyle name="好 2 2 2 2" xfId="2248"/>
    <cellStyle name="好 2 2 3" xfId="2249"/>
    <cellStyle name="好 2 3" xfId="2250"/>
    <cellStyle name="好 2 3 2" xfId="2251"/>
    <cellStyle name="好 2 4" xfId="2252"/>
    <cellStyle name="好 3" xfId="2253"/>
    <cellStyle name="好 3 2" xfId="2254"/>
    <cellStyle name="好 3 2 2" xfId="2255"/>
    <cellStyle name="好 3 3" xfId="2256"/>
    <cellStyle name="好 4" xfId="2257"/>
    <cellStyle name="好_(工交科12-16)2016年预算表格" xfId="2258"/>
    <cellStyle name="好_(工交科12-16)2016年预算表格 2" xfId="2259"/>
    <cellStyle name="好_(工交科12-16)2016年预算表格 2 2" xfId="2260"/>
    <cellStyle name="好_(工交科12-16)2016年预算表格 3" xfId="2261"/>
    <cellStyle name="好_10本级收" xfId="2262"/>
    <cellStyle name="好_10本级收 2" xfId="2263"/>
    <cellStyle name="好_10本级收 2 2" xfId="2264"/>
    <cellStyle name="好_10本级收 2 2 2" xfId="2265"/>
    <cellStyle name="好_10本级收 2 3" xfId="2266"/>
    <cellStyle name="好_10本级收 3" xfId="2267"/>
    <cellStyle name="好_10本级收 3 2" xfId="2268"/>
    <cellStyle name="好_10本级支" xfId="2269"/>
    <cellStyle name="好_10本级支 2" xfId="2270"/>
    <cellStyle name="好_10本级支 2 2" xfId="2271"/>
    <cellStyle name="好_10本级支 2 2 2" xfId="2272"/>
    <cellStyle name="好_10本级支 2 3" xfId="2273"/>
    <cellStyle name="好_10本级支 3" xfId="2274"/>
    <cellStyle name="好_10本级支 3 2" xfId="2275"/>
    <cellStyle name="好_10喀喇沁旗2015年预算" xfId="2276"/>
    <cellStyle name="好_10喀喇沁旗2015年预算 2" xfId="2277"/>
    <cellStyle name="好_10喀喇沁旗2015年预算 2 2" xfId="2278"/>
    <cellStyle name="好_10喀喇沁旗2015年预算 2 2 2" xfId="2279"/>
    <cellStyle name="好_10喀喇沁旗2015年预算 2 3" xfId="2280"/>
    <cellStyle name="好_10喀喇沁旗2015年预算 3" xfId="2281"/>
    <cellStyle name="好_10喀喇沁旗2015年预算 3 2" xfId="2282"/>
    <cellStyle name="好_10喀喇沁旗2015年预算_19年社保基金预算（报预算陈哥20190104）" xfId="2283"/>
    <cellStyle name="好_10喀喇沁旗2015年预算_19年社保基金预算（报预算陈哥20190104） 2" xfId="2284"/>
    <cellStyle name="好_10喀喇沁旗2015年预算_19年社保基金预算（报预算陈哥20190104） 2 2" xfId="2285"/>
    <cellStyle name="好_10喀喇沁旗2015年预算_19年社保基金预算（报预算陈哥20190104） 3" xfId="2286"/>
    <cellStyle name="好_11宁城2015年预算" xfId="2287"/>
    <cellStyle name="好_11宁城2015年预算 2" xfId="2288"/>
    <cellStyle name="好_11宁城2015年预算 2 2" xfId="2289"/>
    <cellStyle name="好_11宁城2015年预算 2 2 2" xfId="2290"/>
    <cellStyle name="好_11宁城2015年预算 2 3" xfId="2291"/>
    <cellStyle name="好_11宁城2015年预算 3" xfId="2292"/>
    <cellStyle name="好_11宁城2015年预算 3 2" xfId="2293"/>
    <cellStyle name="好_11宁城2015年预算_19年社保基金预算（报预算陈哥20190104）" xfId="2294"/>
    <cellStyle name="好_11宁城2015年预算_19年社保基金预算（报预算陈哥20190104） 2" xfId="2295"/>
    <cellStyle name="好_11宁城2015年预算_19年社保基金预算（报预算陈哥20190104） 2 2" xfId="2296"/>
    <cellStyle name="好_11宁城2015年预算_19年社保基金预算（报预算陈哥20190104） 3" xfId="2297"/>
    <cellStyle name="好_13市本级" xfId="2298"/>
    <cellStyle name="好_13市本级 2" xfId="2299"/>
    <cellStyle name="好_13市本级 2 2" xfId="2300"/>
    <cellStyle name="好_13市本级 2 2 2" xfId="2301"/>
    <cellStyle name="好_13市本级 2 3" xfId="2302"/>
    <cellStyle name="好_13市本级 3" xfId="2303"/>
    <cellStyle name="好_13市本级 3 2" xfId="2304"/>
    <cellStyle name="好_13市本级2015年预算" xfId="2305"/>
    <cellStyle name="好_13市本级2015年预算 2" xfId="2306"/>
    <cellStyle name="好_13市本级2015年预算 2 2" xfId="2307"/>
    <cellStyle name="好_13市本级2015年预算 2 2 2" xfId="2308"/>
    <cellStyle name="好_13市本级2015年预算 2 3" xfId="2309"/>
    <cellStyle name="好_13市本级2015年预算 3" xfId="2310"/>
    <cellStyle name="好_13市本级2015年预算 3 2" xfId="2311"/>
    <cellStyle name="好_13市本级2015年预算_19年社保基金预算（报预算陈哥20190104）" xfId="2312"/>
    <cellStyle name="好_13市本级2015年预算_19年社保基金预算（报预算陈哥20190104） 2" xfId="2313"/>
    <cellStyle name="好_13市本级2015年预算_19年社保基金预算（报预算陈哥20190104） 2 2" xfId="2314"/>
    <cellStyle name="好_13市本级2015年预算_19年社保基金预算（报预算陈哥20190104） 3" xfId="2315"/>
    <cellStyle name="好_13市本级2016年预算表格" xfId="2316"/>
    <cellStyle name="好_13市本级2016年预算表格 2" xfId="2317"/>
    <cellStyle name="好_13市本级2016年预算表格 2 2" xfId="2318"/>
    <cellStyle name="好_13市本级2016年预算表格 3" xfId="2319"/>
    <cellStyle name="好_17年转移支付(1.2)" xfId="2320"/>
    <cellStyle name="好_17年转移支付(1.2) 2" xfId="2321"/>
    <cellStyle name="好_17年转移支付(1.2) 2 2" xfId="2322"/>
    <cellStyle name="好_17年转移支付(1.2) 2 2 2" xfId="2323"/>
    <cellStyle name="好_17年转移支付(1.2) 2 3" xfId="2324"/>
    <cellStyle name="好_17年转移支付(1.2) 3" xfId="2325"/>
    <cellStyle name="好_17年转移支付(1.2) 3 2" xfId="2326"/>
    <cellStyle name="好_17年转移支付(1.2)_19年社保基金预算（报预算陈哥20190104）" xfId="2327"/>
    <cellStyle name="好_17年转移支付(1.2)_19年社保基金预算（报预算陈哥20190104） 2" xfId="2328"/>
    <cellStyle name="好_17年转移支付(1.2)_19年社保基金预算（报预算陈哥20190104） 2 2" xfId="2329"/>
    <cellStyle name="好_17年转移支付(1.2)_19年社保基金预算（报预算陈哥20190104） 3" xfId="2330"/>
    <cellStyle name="好_19年社保基金预算（报预算陈哥20190104）" xfId="2331"/>
    <cellStyle name="好_19年社保基金预算（报预算陈哥20190104） 2" xfId="2332"/>
    <cellStyle name="好_19年社保基金预算（报预算陈哥20190104） 2 2" xfId="2333"/>
    <cellStyle name="好_19年社保基金预算（报预算陈哥20190104） 3" xfId="2334"/>
    <cellStyle name="好_1全市收" xfId="2335"/>
    <cellStyle name="好_1全市收 2" xfId="2336"/>
    <cellStyle name="好_1全市收 2 2" xfId="2337"/>
    <cellStyle name="好_1全市收 2 2 2" xfId="2338"/>
    <cellStyle name="好_1全市收 2 3" xfId="2339"/>
    <cellStyle name="好_1全市收 3" xfId="2340"/>
    <cellStyle name="好_1全市收 3 2" xfId="2341"/>
    <cellStyle name="好_2015年年人大报告表格-社保" xfId="2342"/>
    <cellStyle name="好_2015年年人大报告表格-社保 2" xfId="2343"/>
    <cellStyle name="好_2015年年人大报告表格-社保 2 2" xfId="2344"/>
    <cellStyle name="好_2015年年人大报告表格-社保 2 2 2" xfId="2345"/>
    <cellStyle name="好_2015年年人大报告表格-社保 2 3" xfId="2346"/>
    <cellStyle name="好_2015年年人大报告表格-社保 3" xfId="2347"/>
    <cellStyle name="好_2015年年人大报告表格-社保 3 2" xfId="2348"/>
    <cellStyle name="好_2015年年人大报告表格-社保_19年社保基金预算（报预算陈哥20190104）" xfId="2349"/>
    <cellStyle name="好_2015年年人大报告表格-社保_19年社保基金预算（报预算陈哥20190104） 2" xfId="2350"/>
    <cellStyle name="好_2015年年人大报告表格-社保_19年社保基金预算（报预算陈哥20190104） 2 2" xfId="2351"/>
    <cellStyle name="好_2015年年人大报告表格-社保_19年社保基金预算（报预算陈哥20190104） 3" xfId="2352"/>
    <cellStyle name="好_2015年全年年人大报告表格 -" xfId="2353"/>
    <cellStyle name="好_2015年全年年人大报告表格 - 2" xfId="2354"/>
    <cellStyle name="好_2015年全年年人大报告表格 - 2 2" xfId="2355"/>
    <cellStyle name="好_2015年全年年人大报告表格 - 2 2 2" xfId="2356"/>
    <cellStyle name="好_2015年全年年人大报告表格 - 2 3" xfId="2357"/>
    <cellStyle name="好_2015年全年年人大报告表格 - 3" xfId="2358"/>
    <cellStyle name="好_2015年全年年人大报告表格 - 3 2" xfId="2359"/>
    <cellStyle name="好_2015年全年年人大报告表格 -_19年社保基金预算（报预算陈哥20190104）" xfId="2360"/>
    <cellStyle name="好_2015年全年年人大报告表格 -_19年社保基金预算（报预算陈哥20190104） 2" xfId="2361"/>
    <cellStyle name="好_2015年全年年人大报告表格 -_19年社保基金预算（报预算陈哥20190104） 2 2" xfId="2362"/>
    <cellStyle name="好_2015年全年年人大报告表格 -_19年社保基金预算（报预算陈哥20190104） 3" xfId="2363"/>
    <cellStyle name="好_2015年预算表格" xfId="2364"/>
    <cellStyle name="好_2015年预算表格 2" xfId="2365"/>
    <cellStyle name="好_2015年预算表格 2 2" xfId="2366"/>
    <cellStyle name="好_2015年预算表格 2 2 2" xfId="2367"/>
    <cellStyle name="好_2015年预算表格 2 3" xfId="2368"/>
    <cellStyle name="好_2015年预算表格 3" xfId="2369"/>
    <cellStyle name="好_2015年预算表格 3 2" xfId="2370"/>
    <cellStyle name="好_2015年预算表格_19年社保基金预算（报预算陈哥20190104）" xfId="2371"/>
    <cellStyle name="好_2015年预算表格_19年社保基金预算（报预算陈哥20190104） 2" xfId="2372"/>
    <cellStyle name="好_2015年预算表格_19年社保基金预算（报预算陈哥20190104） 2 2" xfId="2373"/>
    <cellStyle name="好_2015年预算表格_19年社保基金预算（报预算陈哥20190104） 3" xfId="2374"/>
    <cellStyle name="好_2016年人代会预算表格（2.13）" xfId="2375"/>
    <cellStyle name="好_2016年人代会预算表格（2.13） 2" xfId="2376"/>
    <cellStyle name="好_2016年人代会预算表格（2.13） 2 2" xfId="2377"/>
    <cellStyle name="好_2016年人代会预算表格（2.13） 2 2 2" xfId="2378"/>
    <cellStyle name="好_2016年人代会预算表格（2.13） 2 3" xfId="2379"/>
    <cellStyle name="好_2016年人代会预算表格（2.13） 3" xfId="2380"/>
    <cellStyle name="好_2016年人代会预算表格（2.13） 3 2" xfId="2381"/>
    <cellStyle name="好_2016年人代会预算表格（2.13）_19年社保基金预算（报预算陈哥20190104）" xfId="2382"/>
    <cellStyle name="好_2016年人代会预算表格（2.13）_19年社保基金预算（报预算陈哥20190104） 2" xfId="2383"/>
    <cellStyle name="好_2016年人代会预算表格（2.13）_19年社保基金预算（报预算陈哥20190104） 2 2" xfId="2384"/>
    <cellStyle name="好_2016年人代会预算表格（2.13）_19年社保基金预算（报预算陈哥20190104） 3" xfId="2385"/>
    <cellStyle name="好_2016年人代会预算表格（对下转移支付）" xfId="2386"/>
    <cellStyle name="好_2016年人代会预算表格（对下转移支付） 2" xfId="2387"/>
    <cellStyle name="好_2016年人代会预算表格（对下转移支付） 2 2" xfId="2388"/>
    <cellStyle name="好_2016年人代会预算表格（对下转移支付） 2 2 2" xfId="2389"/>
    <cellStyle name="好_2016年人代会预算表格（对下转移支付） 2 3" xfId="2390"/>
    <cellStyle name="好_2016年人代会预算表格（对下转移支付） 3" xfId="2391"/>
    <cellStyle name="好_2016年人代会预算表格（对下转移支付） 3 2" xfId="2392"/>
    <cellStyle name="好_2016年人代会预算表格（对下转移支付）_19年社保基金预算（报预算陈哥20190104）" xfId="2393"/>
    <cellStyle name="好_2016年人代会预算表格（对下转移支付）_19年社保基金预算（报预算陈哥20190104） 2" xfId="2394"/>
    <cellStyle name="好_2016年人代会预算表格（对下转移支付）_19年社保基金预算（报预算陈哥20190104） 2 2" xfId="2395"/>
    <cellStyle name="好_2016年人代会预算表格（对下转移支付）_19年社保基金预算（报预算陈哥20190104） 3" xfId="2396"/>
    <cellStyle name="好_2016年人代会预算表格（国库改）" xfId="2397"/>
    <cellStyle name="好_2016年人代会预算表格（国库改） 2" xfId="2398"/>
    <cellStyle name="好_2016年人代会预算表格（国库改） 2 2" xfId="2399"/>
    <cellStyle name="好_2016年人代会预算表格（国库改） 2 2 2" xfId="2400"/>
    <cellStyle name="好_2016年人代会预算表格（国库改） 2 3" xfId="2401"/>
    <cellStyle name="好_2016年人代会预算表格（国库改） 3" xfId="2402"/>
    <cellStyle name="好_2016年人代会预算表格（国库改） 3 2" xfId="2403"/>
    <cellStyle name="好_2016年人代会预算表格（国库改）_19年社保基金预算（报预算陈哥20190104）" xfId="2404"/>
    <cellStyle name="好_2016年人代会预算表格（国库改）_19年社保基金预算（报预算陈哥20190104） 2" xfId="2405"/>
    <cellStyle name="好_2016年人代会预算表格（国库改）_19年社保基金预算（报预算陈哥20190104） 2 2" xfId="2406"/>
    <cellStyle name="好_2016年人代会预算表格（国库改）_19年社保基金预算（报预算陈哥20190104） 3" xfId="2407"/>
    <cellStyle name="好_2017年人代会预算表格" xfId="2408"/>
    <cellStyle name="好_2017年人代会预算表格 2" xfId="2409"/>
    <cellStyle name="好_2017年人代会预算表格 2 2" xfId="2410"/>
    <cellStyle name="好_2017年人代会预算表格 2 2 2" xfId="2411"/>
    <cellStyle name="好_2017年人代会预算表格 2 3" xfId="2412"/>
    <cellStyle name="好_2017年人代会预算表格 3" xfId="2413"/>
    <cellStyle name="好_2017年人代会预算表格 3 2" xfId="2414"/>
    <cellStyle name="好_2017年人代会预算表格（2.1）" xfId="2415"/>
    <cellStyle name="好_2017年人代会预算表格（2.1） 2" xfId="2416"/>
    <cellStyle name="好_2017年人代会预算表格（2.1） 2 2" xfId="2417"/>
    <cellStyle name="好_2017年人代会预算表格（2.1） 2 2 2" xfId="2418"/>
    <cellStyle name="好_2017年人代会预算表格（2.1） 2 3" xfId="2419"/>
    <cellStyle name="好_2017年人代会预算表格（2.1） 3" xfId="2420"/>
    <cellStyle name="好_2017年人代会预算表格（2.1） 3 2" xfId="2421"/>
    <cellStyle name="好_2017年人代会预算表格（2.1）_19年社保基金预算（报预算陈哥20190104）" xfId="2422"/>
    <cellStyle name="好_2017年人代会预算表格（2.1）_19年社保基金预算（报预算陈哥20190104） 2" xfId="2423"/>
    <cellStyle name="好_2017年人代会预算表格（2.1）_19年社保基金预算（报预算陈哥20190104） 2 2" xfId="2424"/>
    <cellStyle name="好_2017年人代会预算表格（2.1）_19年社保基金预算（报预算陈哥20190104） 3" xfId="2425"/>
    <cellStyle name="好_2017年人代会预算表格（2.23国库）" xfId="2426"/>
    <cellStyle name="好_2017年人代会预算表格（2.23国库） 2" xfId="2427"/>
    <cellStyle name="好_2017年人代会预算表格（2.23国库） 2 2" xfId="2428"/>
    <cellStyle name="好_2017年人代会预算表格（2.23国库） 2 2 2" xfId="2429"/>
    <cellStyle name="好_2017年人代会预算表格（2.23国库） 2 3" xfId="2430"/>
    <cellStyle name="好_2017年人代会预算表格（2.23国库） 3" xfId="2431"/>
    <cellStyle name="好_2017年人代会预算表格（2.23国库） 3 2" xfId="2432"/>
    <cellStyle name="好_2017年人代会预算表格（2.23国库）_19年社保基金预算（报预算陈哥20190104）" xfId="2433"/>
    <cellStyle name="好_2017年人代会预算表格（2.23国库）_19年社保基金预算（报预算陈哥20190104） 2" xfId="2434"/>
    <cellStyle name="好_2017年人代会预算表格（2.23国库）_19年社保基金预算（报预算陈哥20190104） 2 2" xfId="2435"/>
    <cellStyle name="好_2017年人代会预算表格（2.23国库）_19年社保基金预算（报预算陈哥20190104） 3" xfId="2436"/>
    <cellStyle name="好_2017年人代会预算表格（2.3）" xfId="2437"/>
    <cellStyle name="好_2017年人代会预算表格（2.3） 2" xfId="2438"/>
    <cellStyle name="好_2017年人代会预算表格（2.3） 2 2" xfId="2439"/>
    <cellStyle name="好_2017年人代会预算表格（2.3） 2 2 2" xfId="2440"/>
    <cellStyle name="好_2017年人代会预算表格（2.3） 2 3" xfId="2441"/>
    <cellStyle name="好_2017年人代会预算表格（2.3） 3" xfId="2442"/>
    <cellStyle name="好_2017年人代会预算表格（2.3） 3 2" xfId="2443"/>
    <cellStyle name="好_2017年人代会预算表格（2.3）_19年社保基金预算（报预算陈哥20190104）" xfId="2444"/>
    <cellStyle name="好_2017年人代会预算表格（2.3）_19年社保基金预算（报预算陈哥20190104） 2" xfId="2445"/>
    <cellStyle name="好_2017年人代会预算表格（2.3）_19年社保基金预算（报预算陈哥20190104） 2 2" xfId="2446"/>
    <cellStyle name="好_2017年人代会预算表格（2.3）_19年社保基金预算（报预算陈哥20190104） 3" xfId="2447"/>
    <cellStyle name="好_2017年人代会预算表格（2.71）" xfId="2448"/>
    <cellStyle name="好_2017年人代会预算表格（2.71） 2" xfId="2449"/>
    <cellStyle name="好_2017年人代会预算表格（2.71） 2 2" xfId="2450"/>
    <cellStyle name="好_2017年人代会预算表格（2.71） 2 2 2" xfId="2451"/>
    <cellStyle name="好_2017年人代会预算表格（2.71） 2 3" xfId="2452"/>
    <cellStyle name="好_2017年人代会预算表格（2.71） 3" xfId="2453"/>
    <cellStyle name="好_2017年人代会预算表格（2.71） 3 2" xfId="2454"/>
    <cellStyle name="好_2017年人代会预算表格（2.71）_19年社保基金预算（报预算陈哥20190104）" xfId="2455"/>
    <cellStyle name="好_2017年人代会预算表格（2.71）_19年社保基金预算（报预算陈哥20190104） 2" xfId="2456"/>
    <cellStyle name="好_2017年人代会预算表格（2.71）_19年社保基金预算（报预算陈哥20190104） 2 2" xfId="2457"/>
    <cellStyle name="好_2017年人代会预算表格（2.71）_19年社保基金预算（报预算陈哥20190104） 3" xfId="2458"/>
    <cellStyle name="好_2017年人代会预算表格_19年社保基金预算（报预算陈哥20190104）" xfId="2459"/>
    <cellStyle name="好_2017年人代会预算表格_19年社保基金预算（报预算陈哥20190104） 2" xfId="2460"/>
    <cellStyle name="好_2017年人代会预算表格_19年社保基金预算（报预算陈哥20190104） 2 2" xfId="2461"/>
    <cellStyle name="好_2017年人代会预算表格_19年社保基金预算（报预算陈哥20190104） 3" xfId="2462"/>
    <cellStyle name="好_2018年人大决算表格（6.26终稿）" xfId="2463"/>
    <cellStyle name="好_2018年人大决算表格（6.26终稿） 2" xfId="2464"/>
    <cellStyle name="好_2018年人大决算表格（6.26终稿） 2 2" xfId="2465"/>
    <cellStyle name="好_2018年人大决算表格（6.26终稿） 2 2 2" xfId="2466"/>
    <cellStyle name="好_2018年人大决算表格（6.26终稿） 2 3" xfId="2467"/>
    <cellStyle name="好_2018年人大决算表格（6.26终稿） 3" xfId="2468"/>
    <cellStyle name="好_2018年人大决算表格（6.26终稿） 3 2" xfId="2469"/>
    <cellStyle name="好_2018年人代会预算表格 （报人大初稿）2" xfId="2470"/>
    <cellStyle name="好_2018年人代会预算表格 （报人大初稿）2 2" xfId="2471"/>
    <cellStyle name="好_2018年人代会预算表格 （报人大初稿）2 2 2" xfId="2472"/>
    <cellStyle name="好_2018年人代会预算表格 （报人大初稿）2 2 2 2" xfId="2473"/>
    <cellStyle name="好_2018年人代会预算表格 （报人大初稿）2 2 3" xfId="2474"/>
    <cellStyle name="好_2018年人代会预算表格 （报人大初稿）2 3" xfId="2475"/>
    <cellStyle name="好_2018年人代会预算表格 （报人大初稿）2 3 2" xfId="2476"/>
    <cellStyle name="好_2018年人代会预算表格 （报人大初稿）2_19年社保基金预算（报预算陈哥20190104）" xfId="2477"/>
    <cellStyle name="好_2018年人代会预算表格 （报人大初稿）2_19年社保基金预算（报预算陈哥20190104） 2" xfId="2478"/>
    <cellStyle name="好_2018年人代会预算表格 （报人大初稿）2_19年社保基金预算（报预算陈哥20190104） 2 2" xfId="2479"/>
    <cellStyle name="好_2018年人代会预算表格 （报人大初稿）2_19年社保基金预算（报预算陈哥20190104） 3" xfId="2480"/>
    <cellStyle name="好_2018年人代会预算表格 （报人大初稿1）" xfId="2481"/>
    <cellStyle name="好_2018年人代会预算表格 （报人大初稿1） 2" xfId="2482"/>
    <cellStyle name="好_2018年人代会预算表格 （报人大初稿1） 2 2" xfId="2483"/>
    <cellStyle name="好_2018年人代会预算表格 （报人大初稿1） 2 2 2" xfId="2484"/>
    <cellStyle name="好_2018年人代会预算表格 （报人大初稿1） 2 3" xfId="2485"/>
    <cellStyle name="好_2018年人代会预算表格 （报人大初稿1） 3" xfId="2486"/>
    <cellStyle name="好_2018年人代会预算表格 （报人大初稿1） 3 2" xfId="2487"/>
    <cellStyle name="好_2018年人代会预算表格 （报人大初稿1）_19年社保基金预算（报预算陈哥20190104）" xfId="2488"/>
    <cellStyle name="好_2018年人代会预算表格 （报人大初稿1）_19年社保基金预算（报预算陈哥20190104） 2" xfId="2489"/>
    <cellStyle name="好_2018年人代会预算表格 （报人大初稿1）_19年社保基金预算（报预算陈哥20190104） 2 2" xfId="2490"/>
    <cellStyle name="好_2018年人代会预算表格 （报人大初稿1）_19年社保基金预算（报预算陈哥20190104） 3" xfId="2491"/>
    <cellStyle name="好_2018年人代会预算表格（1.2）" xfId="2492"/>
    <cellStyle name="好_2018年人代会预算表格（1.2） 2" xfId="2493"/>
    <cellStyle name="好_2018年人代会预算表格（1.2） 2 2" xfId="2494"/>
    <cellStyle name="好_2018年人代会预算表格（1.2） 2 2 2" xfId="2495"/>
    <cellStyle name="好_2018年人代会预算表格（1.2） 2 3" xfId="2496"/>
    <cellStyle name="好_2018年人代会预算表格（1.2） 3" xfId="2497"/>
    <cellStyle name="好_2018年人代会预算表格（1.2） 3 2" xfId="2498"/>
    <cellStyle name="好_2018年人代会预算表格（1.2）_19年社保基金预算（报预算陈哥20190104）" xfId="2499"/>
    <cellStyle name="好_2018年人代会预算表格（1.2）_19年社保基金预算（报预算陈哥20190104） 2" xfId="2500"/>
    <cellStyle name="好_2018年人代会预算表格（1.2）_19年社保基金预算（报预算陈哥20190104） 2 2" xfId="2501"/>
    <cellStyle name="好_2018年人代会预算表格（1.2）_19年社保基金预算（报预算陈哥20190104） 3" xfId="2502"/>
    <cellStyle name="好_2020年人代会预算表格" xfId="2503"/>
    <cellStyle name="好_2020年人代会预算表格 2" xfId="2504"/>
    <cellStyle name="好_2020年人代会预算表格 2 2" xfId="2505"/>
    <cellStyle name="好_2020年人代会预算表格 2 2 2" xfId="2506"/>
    <cellStyle name="好_2020年人代会预算表格 2 3" xfId="2507"/>
    <cellStyle name="好_2020年人代会预算表格 3" xfId="2508"/>
    <cellStyle name="好_2020年人代会预算表格 3 2" xfId="2509"/>
    <cellStyle name="好_2020年人代会预算表格（1.10对下转移支付陈慧敏）" xfId="2510"/>
    <cellStyle name="好_2020年人代会预算表格（1.10对下转移支付陈慧敏） 2" xfId="2511"/>
    <cellStyle name="好_2020年人代会预算表格（1.10对下转移支付陈慧敏） 2 2" xfId="2512"/>
    <cellStyle name="好_2020年人代会预算表格（1.10对下转移支付陈慧敏） 2 2 2" xfId="2513"/>
    <cellStyle name="好_2020年人代会预算表格（1.10对下转移支付陈慧敏） 2 3" xfId="2514"/>
    <cellStyle name="好_2020年人代会预算表格（1.10对下转移支付陈慧敏） 3" xfId="2515"/>
    <cellStyle name="好_2020年人代会预算表格（1.10对下转移支付陈慧敏） 3 2" xfId="2516"/>
    <cellStyle name="好_2020年人代会预算表格（3.5修改-国库执行部分）" xfId="2517"/>
    <cellStyle name="好_2020年人代会预算表格（3.5修改-国库执行部分） 2" xfId="2518"/>
    <cellStyle name="好_2020年人代会预算表格（3.5修改-国库执行部分） 2 2" xfId="2519"/>
    <cellStyle name="好_2020年人代会预算表格（3.5修改-国库执行部分） 2 2 2" xfId="2520"/>
    <cellStyle name="好_2020年人代会预算表格（3.5修改-国库执行部分） 2 3" xfId="2521"/>
    <cellStyle name="好_2020年人代会预算表格（3.5修改-国库执行部分） 3" xfId="2522"/>
    <cellStyle name="好_2020年人代会预算表格（3.5修改-国库执行部分） 3 2" xfId="2523"/>
    <cellStyle name="好_2020年人代会预算表格（债务科）(1)" xfId="2524"/>
    <cellStyle name="好_2020年人代会预算表格（债务科）(1) 2" xfId="2525"/>
    <cellStyle name="好_2020年人代会预算表格（债务科）(1) 2 2" xfId="2526"/>
    <cellStyle name="好_2020年人代会预算表格（债务科）(1) 2 2 2" xfId="2527"/>
    <cellStyle name="好_2020年人代会预算表格（债务科）(1) 2 3" xfId="2528"/>
    <cellStyle name="好_2020年人代会预算表格（债务科）(1) 3" xfId="2529"/>
    <cellStyle name="好_2020年人代会预算表格（债务科）(1) 3 2" xfId="2530"/>
    <cellStyle name="好_2020年人代会预算表格（执行数）" xfId="2531"/>
    <cellStyle name="好_2020年人代会预算表格（执行数） 2" xfId="2532"/>
    <cellStyle name="好_2020年人代会预算表格（执行数） 2 2" xfId="2533"/>
    <cellStyle name="好_2020年人代会预算表格（执行数） 2 2 2" xfId="2534"/>
    <cellStyle name="好_2020年人代会预算表格（执行数） 2 3" xfId="2535"/>
    <cellStyle name="好_2020年人代会预算表格（执行数） 3" xfId="2536"/>
    <cellStyle name="好_2020年人代会预算表格（执行数） 3 2" xfId="2537"/>
    <cellStyle name="好_2松山区" xfId="2538"/>
    <cellStyle name="好_2松山区 2" xfId="2539"/>
    <cellStyle name="好_2松山区 2 2" xfId="2540"/>
    <cellStyle name="好_2松山区 3" xfId="2541"/>
    <cellStyle name="好_2松山区2015年预算" xfId="2542"/>
    <cellStyle name="好_2松山区2015年预算 2" xfId="2543"/>
    <cellStyle name="好_2松山区2015年预算 2 2" xfId="2544"/>
    <cellStyle name="好_2松山区2015年预算 2 2 2" xfId="2545"/>
    <cellStyle name="好_2松山区2015年预算 2 3" xfId="2546"/>
    <cellStyle name="好_2松山区2015年预算 3" xfId="2547"/>
    <cellStyle name="好_2松山区2015年预算 3 2" xfId="2548"/>
    <cellStyle name="好_2松山区2015年预算_19年社保基金预算（报预算陈哥20190104）" xfId="2549"/>
    <cellStyle name="好_2松山区2015年预算_19年社保基金预算（报预算陈哥20190104） 2" xfId="2550"/>
    <cellStyle name="好_2松山区2015年预算_19年社保基金预算（报预算陈哥20190104） 2 2" xfId="2551"/>
    <cellStyle name="好_2松山区2015年预算_19年社保基金预算（报预算陈哥20190104） 3" xfId="2552"/>
    <cellStyle name="好_4阿旗2015年预算" xfId="2553"/>
    <cellStyle name="好_4阿旗2015年预算 2" xfId="2554"/>
    <cellStyle name="好_4阿旗2015年预算 2 2" xfId="2555"/>
    <cellStyle name="好_4阿旗2015年预算 2 2 2" xfId="2556"/>
    <cellStyle name="好_4阿旗2015年预算 2 3" xfId="2557"/>
    <cellStyle name="好_4阿旗2015年预算 3" xfId="2558"/>
    <cellStyle name="好_4阿旗2015年预算 3 2" xfId="2559"/>
    <cellStyle name="好_4阿旗2015年预算_19年社保基金预算（报预算陈哥20190104）" xfId="2560"/>
    <cellStyle name="好_4阿旗2015年预算_19年社保基金预算（报预算陈哥20190104） 2" xfId="2561"/>
    <cellStyle name="好_4阿旗2015年预算_19年社保基金预算（报预算陈哥20190104） 2 2" xfId="2562"/>
    <cellStyle name="好_4阿旗2015年预算_19年社保基金预算（报预算陈哥20190104） 3" xfId="2563"/>
    <cellStyle name="好_6右旗2015年预算表" xfId="2564"/>
    <cellStyle name="好_6右旗2015年预算表 2" xfId="2565"/>
    <cellStyle name="好_6右旗2015年预算表 2 2" xfId="2566"/>
    <cellStyle name="好_6右旗2015年预算表 2 2 2" xfId="2567"/>
    <cellStyle name="好_6右旗2015年预算表 2 3" xfId="2568"/>
    <cellStyle name="好_6右旗2015年预算表 3" xfId="2569"/>
    <cellStyle name="好_6右旗2015年预算表 3 2" xfId="2570"/>
    <cellStyle name="好_6右旗2015年预算表_19年社保基金预算（报预算陈哥20190104）" xfId="2571"/>
    <cellStyle name="好_6右旗2015年预算表_19年社保基金预算（报预算陈哥20190104） 2" xfId="2572"/>
    <cellStyle name="好_6右旗2015年预算表_19年社保基金预算（报预算陈哥20190104） 2 2" xfId="2573"/>
    <cellStyle name="好_6右旗2015年预算表_19年社保基金预算（报预算陈哥20190104） 3" xfId="2574"/>
    <cellStyle name="好_7林西县2015年预算" xfId="2575"/>
    <cellStyle name="好_7林西县2015年预算 2" xfId="2576"/>
    <cellStyle name="好_7林西县2015年预算 2 2" xfId="2577"/>
    <cellStyle name="好_7林西县2015年预算 2 2 2" xfId="2578"/>
    <cellStyle name="好_7林西县2015年预算 2 3" xfId="2579"/>
    <cellStyle name="好_7林西县2015年预算 3" xfId="2580"/>
    <cellStyle name="好_7林西县2015年预算 3 2" xfId="2581"/>
    <cellStyle name="好_7林西县2015年预算_19年社保基金预算（报预算陈哥20190104）" xfId="2582"/>
    <cellStyle name="好_7林西县2015年预算_19年社保基金预算（报预算陈哥20190104） 2" xfId="2583"/>
    <cellStyle name="好_7林西县2015年预算_19年社保基金预算（报预算陈哥20190104） 2 2" xfId="2584"/>
    <cellStyle name="好_7林西县2015年预算_19年社保基金预算（报预算陈哥20190104） 3" xfId="2585"/>
    <cellStyle name="好_8克旗2015年预算" xfId="2586"/>
    <cellStyle name="好_8克旗2015年预算 2" xfId="2587"/>
    <cellStyle name="好_8克旗2015年预算 2 2" xfId="2588"/>
    <cellStyle name="好_8克旗2015年预算 2 2 2" xfId="2589"/>
    <cellStyle name="好_8克旗2015年预算 2 3" xfId="2590"/>
    <cellStyle name="好_8克旗2015年预算 3" xfId="2591"/>
    <cellStyle name="好_8克旗2015年预算 3 2" xfId="2592"/>
    <cellStyle name="好_8克旗2015年预算_19年社保基金预算（报预算陈哥20190104）" xfId="2593"/>
    <cellStyle name="好_8克旗2015年预算_19年社保基金预算（报预算陈哥20190104） 2" xfId="2594"/>
    <cellStyle name="好_8克旗2015年预算_19年社保基金预算（报预算陈哥20190104） 2 2" xfId="2595"/>
    <cellStyle name="好_8克旗2015年预算_19年社保基金预算（报预算陈哥20190104） 3" xfId="2596"/>
    <cellStyle name="好_9翁牛特旗2014年地方财政收入统计表" xfId="2597"/>
    <cellStyle name="好_9翁牛特旗2014年地方财政收入统计表 2" xfId="2598"/>
    <cellStyle name="好_9翁牛特旗2014年地方财政收入统计表 2 2" xfId="2599"/>
    <cellStyle name="好_9翁牛特旗2014年地方财政收入统计表 2 2 2" xfId="2600"/>
    <cellStyle name="好_9翁牛特旗2014年地方财政收入统计表 2 3" xfId="2601"/>
    <cellStyle name="好_9翁牛特旗2014年地方财政收入统计表 3" xfId="2602"/>
    <cellStyle name="好_9翁牛特旗2014年地方财政收入统计表 3 2" xfId="2603"/>
    <cellStyle name="好_9翁牛特旗2014年地方财政收入统计表 4" xfId="2604"/>
    <cellStyle name="好_保定市2015年预算表格（八张全表不含定州）" xfId="2605"/>
    <cellStyle name="好_部门基本支出预算统计表2016发海娟" xfId="2606"/>
    <cellStyle name="好_分乡镇" xfId="2607"/>
    <cellStyle name="好_分乡镇 2" xfId="2608"/>
    <cellStyle name="好_分乡镇 2 2" xfId="2609"/>
    <cellStyle name="好_分乡镇 2 2 2" xfId="2610"/>
    <cellStyle name="好_分乡镇 3" xfId="2611"/>
    <cellStyle name="好_分乡镇 3 2" xfId="2612"/>
    <cellStyle name="好_国库-2019年人代会预算表格-快报数本级支出科目已更新" xfId="2613"/>
    <cellStyle name="好_国库-2019年人代会预算表格-快报数本级支出科目已更新 2" xfId="2614"/>
    <cellStyle name="好_国库-2019年人代会预算表格-快报数本级支出科目已更新 2 2" xfId="2615"/>
    <cellStyle name="好_国库-2019年人代会预算表格-快报数本级支出科目已更新 2 2 2" xfId="2616"/>
    <cellStyle name="好_国库-2019年人代会预算表格-快报数本级支出科目已更新 2 3" xfId="2617"/>
    <cellStyle name="好_国库-2019年人代会预算表格-快报数本级支出科目已更新 3" xfId="2618"/>
    <cellStyle name="好_国库-2019年人代会预算表格-快报数本级支出科目已更新 3 2" xfId="2619"/>
    <cellStyle name="好_国有资本经营预算" xfId="2620"/>
    <cellStyle name="好_国有资本经营预算 2" xfId="2621"/>
    <cellStyle name="好_国有资本经营预算 2 2" xfId="2622"/>
    <cellStyle name="好_国有资本经营预算 2 2 2" xfId="2623"/>
    <cellStyle name="好_国有资本经营预算 2 3" xfId="2624"/>
    <cellStyle name="好_国有资本经营预算 3" xfId="2625"/>
    <cellStyle name="好_国有资本经营预算 3 2" xfId="2626"/>
    <cellStyle name="好_国有资本经营预算_19年社保基金预算（报预算陈哥20190104）" xfId="2627"/>
    <cellStyle name="好_国有资本经营预算_19年社保基金预算（报预算陈哥20190104） 2" xfId="2628"/>
    <cellStyle name="好_国有资本经营预算_19年社保基金预算（报预算陈哥20190104） 2 2" xfId="2629"/>
    <cellStyle name="好_国有资本经营预算_19年社保基金预算（报预算陈哥20190104） 3" xfId="2630"/>
    <cellStyle name="好_全市2014年地方财政预算表（打印）" xfId="2631"/>
    <cellStyle name="好_全市2014年地方财政预算表（打印） 2" xfId="2632"/>
    <cellStyle name="好_全市2014年地方财政预算表（打印） 2 2" xfId="2633"/>
    <cellStyle name="好_全市2014年地方财政预算表（打印） 2 2 2" xfId="2634"/>
    <cellStyle name="好_全市2014年地方财政预算表（打印） 2 3" xfId="2635"/>
    <cellStyle name="好_全市2014年地方财政预算表（打印） 3" xfId="2636"/>
    <cellStyle name="好_全市2014年地方财政预算表（打印） 3 2" xfId="2637"/>
    <cellStyle name="好_全市2014年地方财政预算表（打印）_19年社保基金预算（报预算陈哥20190104）" xfId="2638"/>
    <cellStyle name="好_全市2014年地方财政预算表（打印）_19年社保基金预算（报预算陈哥20190104） 2" xfId="2639"/>
    <cellStyle name="好_全市2014年地方财政预算表（打印）_19年社保基金预算（报预算陈哥20190104） 2 2" xfId="2640"/>
    <cellStyle name="好_全市2014年地方财政预算表（打印）_19年社保基金预算（报预算陈哥20190104） 3" xfId="2641"/>
    <cellStyle name="好_全市一般、基金表" xfId="2642"/>
    <cellStyle name="好_全市一般、基金表 2" xfId="2643"/>
    <cellStyle name="好_全市一般、基金表 2 2" xfId="2644"/>
    <cellStyle name="好_全市一般、基金表 2 2 2" xfId="2645"/>
    <cellStyle name="好_全市一般、基金表 2 3" xfId="2646"/>
    <cellStyle name="好_全市一般、基金表 3" xfId="2647"/>
    <cellStyle name="好_全市一般、基金表 3 2" xfId="2648"/>
    <cellStyle name="好_全市一般、基金表_19年社保基金预算（报预算陈哥20190104）" xfId="2649"/>
    <cellStyle name="好_全市一般、基金表_19年社保基金预算（报预算陈哥20190104） 2" xfId="2650"/>
    <cellStyle name="好_全市一般、基金表_19年社保基金预算（报预算陈哥20190104） 2 2" xfId="2651"/>
    <cellStyle name="好_全市一般、基金表_19年社保基金预算（报预算陈哥20190104） 3" xfId="2652"/>
    <cellStyle name="好_人大表格（经济分类）" xfId="2653"/>
    <cellStyle name="好_人大表格（经济分类） 2" xfId="2654"/>
    <cellStyle name="好_人大表格（经济分类） 2 2" xfId="2655"/>
    <cellStyle name="好_人大表格（经济分类） 2 2 2" xfId="2656"/>
    <cellStyle name="好_人大表格（经济分类） 2 3" xfId="2657"/>
    <cellStyle name="好_人大表格（经济分类） 3" xfId="2658"/>
    <cellStyle name="好_人大表格（经济分类） 3 2" xfId="2659"/>
    <cellStyle name="好_人大表格（经济分类）_19年社保基金预算（报预算陈哥20190104）" xfId="2660"/>
    <cellStyle name="好_人大表格（经济分类）_19年社保基金预算（报预算陈哥20190104） 2" xfId="2661"/>
    <cellStyle name="好_人大表格（经济分类）_19年社保基金预算（报预算陈哥20190104） 2 2" xfId="2662"/>
    <cellStyle name="好_人大表格（经济分类）_19年社保基金预算（报预算陈哥20190104） 3" xfId="2663"/>
    <cellStyle name="好_市本级2020年地方财政预算表（1.11) " xfId="2664"/>
    <cellStyle name="好_市本级2020年地方财政预算表（1.11)  2" xfId="2665"/>
    <cellStyle name="好_市本级2020年地方财政预算表（1.11)  2 2" xfId="2666"/>
    <cellStyle name="好_市本级2020年地方财政预算表（1.11)  2 2 2" xfId="2667"/>
    <cellStyle name="好_市本级2020年地方财政预算表（1.11)  2 3" xfId="2668"/>
    <cellStyle name="好_市本级2020年地方财政预算表（1.11)  3" xfId="2669"/>
    <cellStyle name="好_市本级2020年地方财政预算表（1.11)  3 2" xfId="2670"/>
    <cellStyle name="好_政府预算经济分类（2018给陈哥12.23）" xfId="2671"/>
    <cellStyle name="好_政府预算经济分类（2018给陈哥12.23） 2" xfId="2672"/>
    <cellStyle name="好_政府预算经济分类（2018给陈哥12.23） 2 2" xfId="2673"/>
    <cellStyle name="好_政府预算经济分类（2018给陈哥12.23） 2 2 2" xfId="2674"/>
    <cellStyle name="好_政府预算经济分类（2018给陈哥12.23） 2 3" xfId="2675"/>
    <cellStyle name="好_政府预算经济分类（2018给陈哥12.23） 3" xfId="2676"/>
    <cellStyle name="好_政府预算经济分类（2018给陈哥12.23） 3 2" xfId="2677"/>
    <cellStyle name="好_政府预算经济分类（2018给陈哥12.23）_19年社保基金预算（报预算陈哥20190104）" xfId="2678"/>
    <cellStyle name="好_政府预算经济分类（2018给陈哥12.23）_19年社保基金预算（报预算陈哥20190104） 2" xfId="2679"/>
    <cellStyle name="好_政府预算经济分类（2018给陈哥12.23）_19年社保基金预算（报预算陈哥20190104） 2 2" xfId="2680"/>
    <cellStyle name="好_政府预算经济分类（2018给陈哥12.23）_19年社保基金预算（报预算陈哥20190104） 3" xfId="2681"/>
    <cellStyle name="汇总 2" xfId="2682"/>
    <cellStyle name="汇总 2 2" xfId="2683"/>
    <cellStyle name="汇总 2 2 2" xfId="2684"/>
    <cellStyle name="汇总 2 2 2 2" xfId="2685"/>
    <cellStyle name="汇总 2 2 2 2 2" xfId="2686"/>
    <cellStyle name="汇总 2 2 2 3" xfId="2687"/>
    <cellStyle name="汇总 2 2 3" xfId="2688"/>
    <cellStyle name="汇总 2 2 3 2" xfId="2689"/>
    <cellStyle name="汇总 2 2 4" xfId="2690"/>
    <cellStyle name="汇总 2 3" xfId="2691"/>
    <cellStyle name="汇总 2 3 2" xfId="2692"/>
    <cellStyle name="汇总 2 3 2 2" xfId="2693"/>
    <cellStyle name="汇总 2 3 3" xfId="2694"/>
    <cellStyle name="汇总 2 4" xfId="2695"/>
    <cellStyle name="汇总 2 4 2" xfId="2696"/>
    <cellStyle name="汇总 2 5" xfId="2697"/>
    <cellStyle name="汇总 2 6" xfId="2698"/>
    <cellStyle name="汇总 3" xfId="2699"/>
    <cellStyle name="汇总 3 2" xfId="2700"/>
    <cellStyle name="汇总 3 2 2" xfId="2701"/>
    <cellStyle name="汇总 3 2 2 2" xfId="2702"/>
    <cellStyle name="汇总 3 2 2 2 2" xfId="2703"/>
    <cellStyle name="汇总 3 2 2 3" xfId="2704"/>
    <cellStyle name="汇总 3 2 3" xfId="2705"/>
    <cellStyle name="汇总 3 2 3 2" xfId="2706"/>
    <cellStyle name="汇总 3 2 4" xfId="2707"/>
    <cellStyle name="汇总 3 3" xfId="2708"/>
    <cellStyle name="汇总 3 3 2" xfId="2709"/>
    <cellStyle name="汇总 3 3 2 2" xfId="2710"/>
    <cellStyle name="汇总 3 3 3" xfId="2711"/>
    <cellStyle name="汇总 3 4" xfId="2712"/>
    <cellStyle name="汇总 3 4 2" xfId="2713"/>
    <cellStyle name="汇总 3 5" xfId="2714"/>
    <cellStyle name="汇总 4" xfId="2715"/>
    <cellStyle name="计算 2" xfId="2716"/>
    <cellStyle name="计算 2 2" xfId="2717"/>
    <cellStyle name="计算 2 2 2" xfId="2718"/>
    <cellStyle name="计算 2 2 2 2" xfId="2719"/>
    <cellStyle name="计算 2 2 2 3" xfId="2720"/>
    <cellStyle name="计算 2 2 3" xfId="2721"/>
    <cellStyle name="计算 2 2 4" xfId="2722"/>
    <cellStyle name="计算 2 3" xfId="2723"/>
    <cellStyle name="计算 2 3 2" xfId="2724"/>
    <cellStyle name="计算 2 3 3" xfId="2725"/>
    <cellStyle name="计算 2 4" xfId="2726"/>
    <cellStyle name="计算 2 5" xfId="2727"/>
    <cellStyle name="计算 3" xfId="2728"/>
    <cellStyle name="计算 3 2" xfId="2729"/>
    <cellStyle name="计算 3 2 2" xfId="2730"/>
    <cellStyle name="计算 3 2 2 2" xfId="2731"/>
    <cellStyle name="计算 3 2 3" xfId="2732"/>
    <cellStyle name="计算 3 3" xfId="2733"/>
    <cellStyle name="计算 3 3 2" xfId="2734"/>
    <cellStyle name="计算 3 4" xfId="2735"/>
    <cellStyle name="计算 4" xfId="2736"/>
    <cellStyle name="检查单元格 2" xfId="2737"/>
    <cellStyle name="检查单元格 2 2" xfId="2738"/>
    <cellStyle name="检查单元格 2 2 2" xfId="2739"/>
    <cellStyle name="检查单元格 2 2 2 2" xfId="2740"/>
    <cellStyle name="检查单元格 2 2 3" xfId="2741"/>
    <cellStyle name="检查单元格 2 3" xfId="2742"/>
    <cellStyle name="检查单元格 2 3 2" xfId="2743"/>
    <cellStyle name="检查单元格 2 4" xfId="2744"/>
    <cellStyle name="检查单元格 3" xfId="2745"/>
    <cellStyle name="检查单元格 3 2" xfId="2746"/>
    <cellStyle name="检查单元格 3 2 2" xfId="2747"/>
    <cellStyle name="检查单元格 3 3" xfId="2748"/>
    <cellStyle name="检查单元格 4" xfId="2749"/>
    <cellStyle name="解释性文本 2" xfId="2750"/>
    <cellStyle name="解释性文本 2 2" xfId="2751"/>
    <cellStyle name="解释性文本 2 2 2" xfId="2752"/>
    <cellStyle name="解释性文本 2 3" xfId="2753"/>
    <cellStyle name="解释性文本 2 4" xfId="2754"/>
    <cellStyle name="解释性文本 3" xfId="2755"/>
    <cellStyle name="解释性文本 3 2" xfId="2756"/>
    <cellStyle name="解释性文本 3 2 2" xfId="2757"/>
    <cellStyle name="解释性文本 3 3" xfId="2758"/>
    <cellStyle name="解释性文本 4" xfId="2759"/>
    <cellStyle name="警告文本 2" xfId="2760"/>
    <cellStyle name="警告文本 2 2" xfId="2761"/>
    <cellStyle name="警告文本 2 2 2" xfId="2762"/>
    <cellStyle name="警告文本 2 2 2 2" xfId="2763"/>
    <cellStyle name="警告文本 2 2 3" xfId="2764"/>
    <cellStyle name="警告文本 2 3" xfId="2765"/>
    <cellStyle name="警告文本 2 3 2" xfId="2766"/>
    <cellStyle name="警告文本 2 4" xfId="2767"/>
    <cellStyle name="警告文本 2 5" xfId="2768"/>
    <cellStyle name="警告文本 3" xfId="2769"/>
    <cellStyle name="警告文本 3 2" xfId="2770"/>
    <cellStyle name="警告文本 3 2 2" xfId="2771"/>
    <cellStyle name="警告文本 3 2 2 2" xfId="2772"/>
    <cellStyle name="警告文本 3 2 3" xfId="2773"/>
    <cellStyle name="警告文本 3 3" xfId="2774"/>
    <cellStyle name="警告文本 3 3 2" xfId="2775"/>
    <cellStyle name="警告文本 3 4" xfId="2776"/>
    <cellStyle name="警告文本 4" xfId="2777"/>
    <cellStyle name="链接单元格 2" xfId="2778"/>
    <cellStyle name="链接单元格 2 2" xfId="2779"/>
    <cellStyle name="链接单元格 2 2 2" xfId="2780"/>
    <cellStyle name="链接单元格 2 3" xfId="2781"/>
    <cellStyle name="链接单元格 2 4" xfId="2782"/>
    <cellStyle name="链接单元格 3" xfId="2783"/>
    <cellStyle name="链接单元格 3 2" xfId="2784"/>
    <cellStyle name="链接单元格 3 2 2" xfId="2785"/>
    <cellStyle name="链接单元格 3 3" xfId="2786"/>
    <cellStyle name="链接单元格 4" xfId="2787"/>
    <cellStyle name="普通_97-917" xfId="2788"/>
    <cellStyle name="千分位[0]_laroux" xfId="2789"/>
    <cellStyle name="千分位_97-917" xfId="2790"/>
    <cellStyle name="千位[0]_(人代会用)" xfId="2791"/>
    <cellStyle name="千位_(人代会用)" xfId="2792"/>
    <cellStyle name="千位分隔 2" xfId="2793"/>
    <cellStyle name="千位分隔 2 2" xfId="2794"/>
    <cellStyle name="千位分隔 2 2 2" xfId="2795"/>
    <cellStyle name="千位分隔 2 2 2 2" xfId="2796"/>
    <cellStyle name="千位分隔 2 2 3" xfId="2797"/>
    <cellStyle name="千位分隔 2 2 4" xfId="2798"/>
    <cellStyle name="千位分隔 2 3" xfId="2799"/>
    <cellStyle name="千位分隔 2 3 2" xfId="2800"/>
    <cellStyle name="千位分隔 2 4" xfId="2801"/>
    <cellStyle name="千位分隔 2 4 2" xfId="2802"/>
    <cellStyle name="千位分隔 2 5" xfId="2803"/>
    <cellStyle name="千位分隔 2 6" xfId="2804"/>
    <cellStyle name="千位分隔 3" xfId="2805"/>
    <cellStyle name="千位分隔 3 2" xfId="2806"/>
    <cellStyle name="千位分隔 3 2 2" xfId="2807"/>
    <cellStyle name="千位分隔 3 2 2 2" xfId="2808"/>
    <cellStyle name="千位分隔 3 2 3" xfId="2809"/>
    <cellStyle name="千位分隔 3 2 4" xfId="2810"/>
    <cellStyle name="千位分隔 3 3" xfId="2811"/>
    <cellStyle name="千位分隔 3 3 2" xfId="2812"/>
    <cellStyle name="千位分隔 3 4" xfId="2813"/>
    <cellStyle name="千位分隔 3 5" xfId="2814"/>
    <cellStyle name="千位分隔 4" xfId="2815"/>
    <cellStyle name="千位分隔 4 2" xfId="2816"/>
    <cellStyle name="千位分隔 4 2 2" xfId="2817"/>
    <cellStyle name="千位分隔 4 2 2 2" xfId="2818"/>
    <cellStyle name="千位分隔 4 2 3" xfId="2819"/>
    <cellStyle name="千位分隔 4 3" xfId="2820"/>
    <cellStyle name="千位分隔 4 3 2" xfId="2821"/>
    <cellStyle name="千位分隔 4 4" xfId="2822"/>
    <cellStyle name="千位分隔 5" xfId="2823"/>
    <cellStyle name="千位分隔 5 2" xfId="2824"/>
    <cellStyle name="千位分隔 5 2 2" xfId="2825"/>
    <cellStyle name="千位分隔 5 2 3" xfId="2826"/>
    <cellStyle name="千位分隔 5 3" xfId="2827"/>
    <cellStyle name="千位分隔 5 4" xfId="2828"/>
    <cellStyle name="千位分隔 6" xfId="2829"/>
    <cellStyle name="千位分隔 6 2" xfId="2830"/>
    <cellStyle name="千位分隔 6 2 2" xfId="2831"/>
    <cellStyle name="千位分隔 6 3" xfId="2832"/>
    <cellStyle name="千位分隔 7" xfId="2833"/>
    <cellStyle name="千位分隔 8" xfId="2834"/>
    <cellStyle name="千位分隔[0] 2" xfId="2835"/>
    <cellStyle name="千位分隔[0] 2 2" xfId="2836"/>
    <cellStyle name="千位分隔[0] 2 2 2" xfId="2837"/>
    <cellStyle name="千位分隔[0] 2 3" xfId="2838"/>
    <cellStyle name="千位分隔[0] 3" xfId="2839"/>
    <cellStyle name="千位分隔[0] 3 2" xfId="2840"/>
    <cellStyle name="千位分隔[0] 3 2 2" xfId="2841"/>
    <cellStyle name="千位分隔[0] 3 3" xfId="2842"/>
    <cellStyle name="强调文字颜色 1 2" xfId="2843"/>
    <cellStyle name="强调文字颜色 1 2 2" xfId="2844"/>
    <cellStyle name="强调文字颜色 1 2 2 2" xfId="2845"/>
    <cellStyle name="强调文字颜色 1 2 2 2 2" xfId="2846"/>
    <cellStyle name="强调文字颜色 1 2 2 3" xfId="2847"/>
    <cellStyle name="强调文字颜色 1 2 3" xfId="2848"/>
    <cellStyle name="强调文字颜色 1 2 3 2" xfId="2849"/>
    <cellStyle name="强调文字颜色 1 2 4" xfId="2850"/>
    <cellStyle name="强调文字颜色 1 3" xfId="2851"/>
    <cellStyle name="强调文字颜色 1 3 2" xfId="2852"/>
    <cellStyle name="强调文字颜色 1 3 2 2" xfId="2853"/>
    <cellStyle name="强调文字颜色 1 3 3" xfId="2854"/>
    <cellStyle name="强调文字颜色 1 4" xfId="2855"/>
    <cellStyle name="强调文字颜色 2 2" xfId="2856"/>
    <cellStyle name="强调文字颜色 2 2 2" xfId="2857"/>
    <cellStyle name="强调文字颜色 2 2 2 2" xfId="2858"/>
    <cellStyle name="强调文字颜色 2 2 2 2 2" xfId="2859"/>
    <cellStyle name="强调文字颜色 2 2 2 3" xfId="2860"/>
    <cellStyle name="强调文字颜色 2 2 3" xfId="2861"/>
    <cellStyle name="强调文字颜色 2 2 3 2" xfId="2862"/>
    <cellStyle name="强调文字颜色 2 2 4" xfId="2863"/>
    <cellStyle name="强调文字颜色 2 3" xfId="2864"/>
    <cellStyle name="强调文字颜色 2 3 2" xfId="2865"/>
    <cellStyle name="强调文字颜色 2 3 2 2" xfId="2866"/>
    <cellStyle name="强调文字颜色 2 3 3" xfId="2867"/>
    <cellStyle name="强调文字颜色 2 4" xfId="2868"/>
    <cellStyle name="强调文字颜色 3 2" xfId="2869"/>
    <cellStyle name="强调文字颜色 3 2 2" xfId="2870"/>
    <cellStyle name="强调文字颜色 3 2 2 2" xfId="2871"/>
    <cellStyle name="强调文字颜色 3 2 2 2 2" xfId="2872"/>
    <cellStyle name="强调文字颜色 3 2 2 3" xfId="2873"/>
    <cellStyle name="强调文字颜色 3 2 3" xfId="2874"/>
    <cellStyle name="强调文字颜色 3 2 3 2" xfId="2875"/>
    <cellStyle name="强调文字颜色 3 2 4" xfId="2876"/>
    <cellStyle name="强调文字颜色 3 3" xfId="2877"/>
    <cellStyle name="强调文字颜色 3 3 2" xfId="2878"/>
    <cellStyle name="强调文字颜色 3 3 2 2" xfId="2879"/>
    <cellStyle name="强调文字颜色 3 3 3" xfId="2880"/>
    <cellStyle name="强调文字颜色 3 4" xfId="2881"/>
    <cellStyle name="强调文字颜色 4 2" xfId="2882"/>
    <cellStyle name="强调文字颜色 4 2 2" xfId="2883"/>
    <cellStyle name="强调文字颜色 4 2 2 2" xfId="2884"/>
    <cellStyle name="强调文字颜色 4 2 2 2 2" xfId="2885"/>
    <cellStyle name="强调文字颜色 4 2 2 3" xfId="2886"/>
    <cellStyle name="强调文字颜色 4 2 3" xfId="2887"/>
    <cellStyle name="强调文字颜色 4 2 3 2" xfId="2888"/>
    <cellStyle name="强调文字颜色 4 2 4" xfId="2889"/>
    <cellStyle name="强调文字颜色 4 3" xfId="2890"/>
    <cellStyle name="强调文字颜色 4 3 2" xfId="2891"/>
    <cellStyle name="强调文字颜色 4 3 2 2" xfId="2892"/>
    <cellStyle name="强调文字颜色 4 3 3" xfId="2893"/>
    <cellStyle name="强调文字颜色 4 4" xfId="2894"/>
    <cellStyle name="强调文字颜色 5 2" xfId="2895"/>
    <cellStyle name="强调文字颜色 5 2 2" xfId="2896"/>
    <cellStyle name="强调文字颜色 5 2 2 2" xfId="2897"/>
    <cellStyle name="强调文字颜色 5 2 2 2 2" xfId="2898"/>
    <cellStyle name="强调文字颜色 5 2 2 3" xfId="2899"/>
    <cellStyle name="强调文字颜色 5 2 3" xfId="2900"/>
    <cellStyle name="强调文字颜色 5 2 3 2" xfId="2901"/>
    <cellStyle name="强调文字颜色 5 2 4" xfId="2902"/>
    <cellStyle name="强调文字颜色 5 3" xfId="2903"/>
    <cellStyle name="强调文字颜色 5 3 2" xfId="2904"/>
    <cellStyle name="强调文字颜色 5 3 2 2" xfId="2905"/>
    <cellStyle name="强调文字颜色 5 3 3" xfId="2906"/>
    <cellStyle name="强调文字颜色 5 4" xfId="2907"/>
    <cellStyle name="强调文字颜色 6 2" xfId="2908"/>
    <cellStyle name="强调文字颜色 6 2 2" xfId="2909"/>
    <cellStyle name="强调文字颜色 6 2 2 2" xfId="2910"/>
    <cellStyle name="强调文字颜色 6 2 2 2 2" xfId="2911"/>
    <cellStyle name="强调文字颜色 6 2 2 3" xfId="2912"/>
    <cellStyle name="强调文字颜色 6 2 3" xfId="2913"/>
    <cellStyle name="强调文字颜色 6 2 3 2" xfId="2914"/>
    <cellStyle name="强调文字颜色 6 2 4" xfId="2915"/>
    <cellStyle name="强调文字颜色 6 3" xfId="2916"/>
    <cellStyle name="强调文字颜色 6 3 2" xfId="2917"/>
    <cellStyle name="强调文字颜色 6 3 2 2" xfId="2918"/>
    <cellStyle name="强调文字颜色 6 3 3" xfId="2919"/>
    <cellStyle name="强调文字颜色 6 4" xfId="2920"/>
    <cellStyle name="适中 2" xfId="2921"/>
    <cellStyle name="适中 2 2" xfId="2922"/>
    <cellStyle name="适中 2 2 2" xfId="2923"/>
    <cellStyle name="适中 2 2 2 2" xfId="2924"/>
    <cellStyle name="适中 2 2 3" xfId="2925"/>
    <cellStyle name="适中 2 3" xfId="2926"/>
    <cellStyle name="适中 2 3 2" xfId="2927"/>
    <cellStyle name="适中 2 4" xfId="2928"/>
    <cellStyle name="适中 3" xfId="2929"/>
    <cellStyle name="适中 3 2" xfId="2930"/>
    <cellStyle name="适中 3 2 2" xfId="2931"/>
    <cellStyle name="适中 3 3" xfId="2932"/>
    <cellStyle name="适中 4" xfId="2933"/>
    <cellStyle name="输出 2" xfId="2934"/>
    <cellStyle name="输出 2 2" xfId="2935"/>
    <cellStyle name="输出 2 2 2" xfId="2936"/>
    <cellStyle name="输出 2 2 2 2" xfId="2937"/>
    <cellStyle name="输出 2 2 2 3" xfId="2938"/>
    <cellStyle name="输出 2 2 3" xfId="2939"/>
    <cellStyle name="输出 2 2 4" xfId="2940"/>
    <cellStyle name="输出 2 3" xfId="2941"/>
    <cellStyle name="输出 2 3 2" xfId="2942"/>
    <cellStyle name="输出 2 3 3" xfId="2943"/>
    <cellStyle name="输出 2 4" xfId="2944"/>
    <cellStyle name="输出 2 5" xfId="2945"/>
    <cellStyle name="输出 3" xfId="2946"/>
    <cellStyle name="输出 3 2" xfId="2947"/>
    <cellStyle name="输出 3 2 2" xfId="2948"/>
    <cellStyle name="输出 3 2 2 2" xfId="2949"/>
    <cellStyle name="输出 3 2 3" xfId="2950"/>
    <cellStyle name="输出 3 3" xfId="2951"/>
    <cellStyle name="输出 3 3 2" xfId="2952"/>
    <cellStyle name="输出 3 4" xfId="2953"/>
    <cellStyle name="输出 4" xfId="2954"/>
    <cellStyle name="输入 2" xfId="2955"/>
    <cellStyle name="输入 2 2" xfId="2956"/>
    <cellStyle name="输入 2 2 2" xfId="2957"/>
    <cellStyle name="输入 2 2 2 2" xfId="2958"/>
    <cellStyle name="输入 2 2 2 3" xfId="2959"/>
    <cellStyle name="输入 2 2 3" xfId="2960"/>
    <cellStyle name="输入 2 2 4" xfId="2961"/>
    <cellStyle name="输入 2 3" xfId="2962"/>
    <cellStyle name="输入 2 3 2" xfId="2963"/>
    <cellStyle name="输入 2 3 3" xfId="2964"/>
    <cellStyle name="输入 2 4" xfId="2965"/>
    <cellStyle name="输入 2 5" xfId="2966"/>
    <cellStyle name="输入 3" xfId="2967"/>
    <cellStyle name="输入 3 2" xfId="2968"/>
    <cellStyle name="输入 3 2 2" xfId="2969"/>
    <cellStyle name="输入 3 2 2 2" xfId="2970"/>
    <cellStyle name="输入 3 2 3" xfId="2971"/>
    <cellStyle name="输入 3 3" xfId="2972"/>
    <cellStyle name="输入 3 3 2" xfId="2973"/>
    <cellStyle name="输入 3 4" xfId="2974"/>
    <cellStyle name="输入 4" xfId="2975"/>
    <cellStyle name="着色 1" xfId="2976"/>
    <cellStyle name="着色 1 2" xfId="2977"/>
    <cellStyle name="着色 1 2 2" xfId="2978"/>
    <cellStyle name="着色 1 2 2 2" xfId="2979"/>
    <cellStyle name="着色 1 2 3" xfId="2980"/>
    <cellStyle name="着色 1 3" xfId="2981"/>
    <cellStyle name="着色 1 3 2" xfId="2982"/>
    <cellStyle name="着色 1 3 2 2" xfId="2983"/>
    <cellStyle name="着色 1 3 3" xfId="2984"/>
    <cellStyle name="着色 1 4" xfId="2985"/>
    <cellStyle name="着色 1 4 2" xfId="2986"/>
    <cellStyle name="着色 1_13市本级" xfId="2987"/>
    <cellStyle name="着色 2" xfId="2988"/>
    <cellStyle name="着色 2 2" xfId="2989"/>
    <cellStyle name="着色 2 2 2" xfId="2990"/>
    <cellStyle name="着色 2 2 2 2" xfId="2991"/>
    <cellStyle name="着色 2 2 3" xfId="2992"/>
    <cellStyle name="着色 2 3" xfId="2993"/>
    <cellStyle name="着色 2 3 2" xfId="2994"/>
    <cellStyle name="着色 2 3 2 2" xfId="2995"/>
    <cellStyle name="着色 2 3 3" xfId="2996"/>
    <cellStyle name="着色 2 4" xfId="2997"/>
    <cellStyle name="着色 2 4 2" xfId="2998"/>
    <cellStyle name="着色 2_13市本级" xfId="2999"/>
    <cellStyle name="着色 3" xfId="3000"/>
    <cellStyle name="着色 3 2" xfId="3001"/>
    <cellStyle name="着色 3 2 2" xfId="3002"/>
    <cellStyle name="着色 3 2 2 2" xfId="3003"/>
    <cellStyle name="着色 3 2 3" xfId="3004"/>
    <cellStyle name="着色 3 3" xfId="3005"/>
    <cellStyle name="着色 3 3 2" xfId="3006"/>
    <cellStyle name="着色 3 3 2 2" xfId="3007"/>
    <cellStyle name="着色 3 3 3" xfId="3008"/>
    <cellStyle name="着色 3 4" xfId="3009"/>
    <cellStyle name="着色 3 4 2" xfId="3010"/>
    <cellStyle name="着色 3_13市本级" xfId="3011"/>
    <cellStyle name="着色 4" xfId="3012"/>
    <cellStyle name="着色 4 2" xfId="3013"/>
    <cellStyle name="着色 4 2 2" xfId="3014"/>
    <cellStyle name="着色 4 2 2 2" xfId="3015"/>
    <cellStyle name="着色 4 2 3" xfId="3016"/>
    <cellStyle name="着色 4 3" xfId="3017"/>
    <cellStyle name="着色 4 3 2" xfId="3018"/>
    <cellStyle name="着色 4 3 2 2" xfId="3019"/>
    <cellStyle name="着色 4 3 3" xfId="3020"/>
    <cellStyle name="着色 4 4" xfId="3021"/>
    <cellStyle name="着色 4 4 2" xfId="3022"/>
    <cellStyle name="着色 4_13市本级" xfId="3023"/>
    <cellStyle name="着色 5" xfId="3024"/>
    <cellStyle name="着色 5 2" xfId="3025"/>
    <cellStyle name="着色 5 2 2" xfId="3026"/>
    <cellStyle name="着色 5 2 2 2" xfId="3027"/>
    <cellStyle name="着色 5 2 3" xfId="3028"/>
    <cellStyle name="着色 5 3" xfId="3029"/>
    <cellStyle name="着色 5 3 2" xfId="3030"/>
    <cellStyle name="着色 5 3 2 2" xfId="3031"/>
    <cellStyle name="着色 5 3 3" xfId="3032"/>
    <cellStyle name="着色 5 4" xfId="3033"/>
    <cellStyle name="着色 5 4 2" xfId="3034"/>
    <cellStyle name="着色 5_13市本级" xfId="3035"/>
    <cellStyle name="着色 6" xfId="3036"/>
    <cellStyle name="着色 6 2" xfId="3037"/>
    <cellStyle name="着色 6 2 2" xfId="3038"/>
    <cellStyle name="着色 6 2 2 2" xfId="3039"/>
    <cellStyle name="着色 6 2 3" xfId="3040"/>
    <cellStyle name="着色 6 3" xfId="3041"/>
    <cellStyle name="着色 6 3 2" xfId="3042"/>
    <cellStyle name="着色 6 3 2 2" xfId="3043"/>
    <cellStyle name="着色 6 3 3" xfId="3044"/>
    <cellStyle name="着色 6 4" xfId="3045"/>
    <cellStyle name="着色 6 4 2" xfId="3046"/>
    <cellStyle name="着色 6_13市本级" xfId="3047"/>
    <cellStyle name="注释 2" xfId="3048"/>
    <cellStyle name="注释 2 2" xfId="3049"/>
    <cellStyle name="注释 2 2 2" xfId="3050"/>
    <cellStyle name="注释 2 2 2 2" xfId="3051"/>
    <cellStyle name="注释 2 2 2 2 2" xfId="3052"/>
    <cellStyle name="注释 2 2 2 2 3" xfId="3053"/>
    <cellStyle name="注释 2 2 2 3" xfId="3054"/>
    <cellStyle name="注释 2 2 2 4" xfId="3055"/>
    <cellStyle name="注释 2 2 3" xfId="3056"/>
    <cellStyle name="注释 2 2 3 2" xfId="3057"/>
    <cellStyle name="注释 2 2 3 3" xfId="3058"/>
    <cellStyle name="注释 2 2 4" xfId="3059"/>
    <cellStyle name="注释 2 2 5" xfId="3060"/>
    <cellStyle name="注释 2 3" xfId="3061"/>
    <cellStyle name="注释 2 3 2" xfId="3062"/>
    <cellStyle name="注释 2 3 2 2" xfId="3063"/>
    <cellStyle name="注释 2 3 2 3" xfId="3064"/>
    <cellStyle name="注释 2 3 3" xfId="3065"/>
    <cellStyle name="注释 2 3 4" xfId="3066"/>
    <cellStyle name="注释 2 4" xfId="3067"/>
    <cellStyle name="注释 2 4 2" xfId="3068"/>
    <cellStyle name="注释 2 4 3" xfId="3069"/>
    <cellStyle name="注释 2 5" xfId="3070"/>
    <cellStyle name="注释 3" xfId="3071"/>
    <cellStyle name="注释 3 2" xfId="3072"/>
    <cellStyle name="注释 3 2 2" xfId="3073"/>
    <cellStyle name="注释 3 2 2 2" xfId="3074"/>
    <cellStyle name="注释 3 2 2 2 2" xfId="3075"/>
    <cellStyle name="注释 3 2 2 3" xfId="3076"/>
    <cellStyle name="注释 3 2 3" xfId="3077"/>
    <cellStyle name="注释 3 2 3 2" xfId="3078"/>
    <cellStyle name="注释 3 2 4" xfId="3079"/>
    <cellStyle name="注释 3 3" xfId="3080"/>
    <cellStyle name="注释 3 3 2" xfId="3081"/>
    <cellStyle name="注释 3 3 2 2" xfId="3082"/>
    <cellStyle name="注释 3 3 3" xfId="3083"/>
    <cellStyle name="注释 3 4" xfId="3084"/>
    <cellStyle name="注释 3 4 2" xfId="3085"/>
    <cellStyle name="注释 3 5" xfId="3086"/>
    <cellStyle name="注释 4" xfId="3087"/>
    <cellStyle name="注释 4 2" xfId="308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0"/>
  <sheetViews>
    <sheetView showZeros="0" view="pageBreakPreview" zoomScaleNormal="100" workbookViewId="0">
      <selection activeCell="E2" sqref="E2"/>
    </sheetView>
  </sheetViews>
  <sheetFormatPr defaultColWidth="10" defaultRowHeight="13.5" outlineLevelCol="2"/>
  <cols>
    <col min="1" max="1" width="33.125" style="231" customWidth="1"/>
    <col min="2" max="2" width="23.75" style="231" customWidth="1"/>
    <col min="3" max="3" width="22.375" style="231" customWidth="1"/>
    <col min="4" max="16384" width="10" style="231"/>
  </cols>
  <sheetData>
    <row r="1" ht="35.25" customHeight="1" spans="1:3">
      <c r="A1" s="318" t="s">
        <v>0</v>
      </c>
      <c r="B1" s="318"/>
      <c r="C1" s="318"/>
    </row>
    <row r="2" ht="18.75" customHeight="1" spans="1:3">
      <c r="A2" s="316" t="s">
        <v>1</v>
      </c>
      <c r="B2" s="316"/>
      <c r="C2" s="348" t="s">
        <v>2</v>
      </c>
    </row>
    <row r="3" s="317" customFormat="1" ht="30.75" customHeight="1" spans="1:3">
      <c r="A3" s="237" t="s">
        <v>3</v>
      </c>
      <c r="B3" s="135" t="s">
        <v>4</v>
      </c>
      <c r="C3" s="135" t="s">
        <v>5</v>
      </c>
    </row>
    <row r="4" s="230" customFormat="1" ht="23.25" customHeight="1" spans="1:3">
      <c r="A4" s="240" t="s">
        <v>6</v>
      </c>
      <c r="B4" s="123">
        <f>SUM(B5,B22)</f>
        <v>1209773</v>
      </c>
      <c r="C4" s="123">
        <f>SUM(C22,C5)</f>
        <v>1213324</v>
      </c>
    </row>
    <row r="5" s="230" customFormat="1" ht="21" customHeight="1" spans="1:3">
      <c r="A5" s="125" t="s">
        <v>7</v>
      </c>
      <c r="B5" s="242">
        <f>SUM(B6:B21)</f>
        <v>678537</v>
      </c>
      <c r="C5" s="242">
        <f>SUM(C6:C21)</f>
        <v>787303</v>
      </c>
    </row>
    <row r="6" s="230" customFormat="1" ht="21" customHeight="1" spans="1:3">
      <c r="A6" s="244" t="s">
        <v>8</v>
      </c>
      <c r="B6" s="242">
        <v>198199</v>
      </c>
      <c r="C6" s="242">
        <v>242866</v>
      </c>
    </row>
    <row r="7" s="230" customFormat="1" ht="21" customHeight="1" spans="1:3">
      <c r="A7" s="244" t="s">
        <v>9</v>
      </c>
      <c r="B7" s="242">
        <v>85907</v>
      </c>
      <c r="C7" s="242">
        <v>96095</v>
      </c>
    </row>
    <row r="8" s="230" customFormat="1" ht="21" customHeight="1" spans="1:3">
      <c r="A8" s="244" t="s">
        <v>10</v>
      </c>
      <c r="B8" s="242"/>
      <c r="C8" s="242"/>
    </row>
    <row r="9" s="230" customFormat="1" ht="21" customHeight="1" spans="1:3">
      <c r="A9" s="244" t="s">
        <v>11</v>
      </c>
      <c r="B9" s="242">
        <v>24504</v>
      </c>
      <c r="C9" s="242">
        <v>39294</v>
      </c>
    </row>
    <row r="10" s="230" customFormat="1" ht="21" customHeight="1" spans="1:3">
      <c r="A10" s="244" t="s">
        <v>12</v>
      </c>
      <c r="B10" s="242">
        <v>48226</v>
      </c>
      <c r="C10" s="242">
        <v>54289</v>
      </c>
    </row>
    <row r="11" s="230" customFormat="1" ht="21" customHeight="1" spans="1:3">
      <c r="A11" s="244" t="s">
        <v>13</v>
      </c>
      <c r="B11" s="242">
        <v>33041</v>
      </c>
      <c r="C11" s="242">
        <v>39511</v>
      </c>
    </row>
    <row r="12" s="230" customFormat="1" ht="21" customHeight="1" spans="1:3">
      <c r="A12" s="244" t="s">
        <v>14</v>
      </c>
      <c r="B12" s="242">
        <v>48445</v>
      </c>
      <c r="C12" s="242">
        <v>53438</v>
      </c>
    </row>
    <row r="13" s="230" customFormat="1" ht="21" customHeight="1" spans="1:3">
      <c r="A13" s="244" t="s">
        <v>15</v>
      </c>
      <c r="B13" s="242">
        <v>22046</v>
      </c>
      <c r="C13" s="242">
        <v>24273</v>
      </c>
    </row>
    <row r="14" s="230" customFormat="1" ht="21" customHeight="1" spans="1:3">
      <c r="A14" s="244" t="s">
        <v>16</v>
      </c>
      <c r="B14" s="242">
        <v>43432</v>
      </c>
      <c r="C14" s="242">
        <v>46013</v>
      </c>
    </row>
    <row r="15" s="230" customFormat="1" ht="21" customHeight="1" spans="1:3">
      <c r="A15" s="244" t="s">
        <v>17</v>
      </c>
      <c r="B15" s="242">
        <v>10246</v>
      </c>
      <c r="C15" s="242">
        <v>14955</v>
      </c>
    </row>
    <row r="16" s="347" customFormat="1" ht="21" customHeight="1" spans="1:3">
      <c r="A16" s="244" t="s">
        <v>18</v>
      </c>
      <c r="B16" s="242">
        <v>38119</v>
      </c>
      <c r="C16" s="242">
        <v>45420</v>
      </c>
    </row>
    <row r="17" ht="21" customHeight="1" spans="1:3">
      <c r="A17" s="244" t="s">
        <v>19</v>
      </c>
      <c r="B17" s="242">
        <v>47596</v>
      </c>
      <c r="C17" s="242">
        <v>44613</v>
      </c>
    </row>
    <row r="18" ht="21" customHeight="1" spans="1:3">
      <c r="A18" s="244" t="s">
        <v>20</v>
      </c>
      <c r="B18" s="242">
        <v>72279</v>
      </c>
      <c r="C18" s="242">
        <v>80129</v>
      </c>
    </row>
    <row r="19" ht="21" customHeight="1" spans="1:3">
      <c r="A19" s="244" t="s">
        <v>21</v>
      </c>
      <c r="B19" s="242">
        <v>1129</v>
      </c>
      <c r="C19" s="242">
        <v>1300</v>
      </c>
    </row>
    <row r="20" ht="21" customHeight="1" spans="1:3">
      <c r="A20" s="244" t="s">
        <v>22</v>
      </c>
      <c r="B20" s="242">
        <v>4310</v>
      </c>
      <c r="C20" s="242">
        <v>4947</v>
      </c>
    </row>
    <row r="21" ht="21" customHeight="1" spans="1:3">
      <c r="A21" s="244" t="s">
        <v>23</v>
      </c>
      <c r="B21" s="242">
        <v>1058</v>
      </c>
      <c r="C21" s="242">
        <v>160</v>
      </c>
    </row>
    <row r="22" ht="21" customHeight="1" spans="1:3">
      <c r="A22" s="125" t="s">
        <v>24</v>
      </c>
      <c r="B22" s="242">
        <f>SUM(B23:B30)</f>
        <v>531236</v>
      </c>
      <c r="C22" s="242">
        <f>SUM(C23:C30)</f>
        <v>426021</v>
      </c>
    </row>
    <row r="23" ht="21" customHeight="1" spans="1:3">
      <c r="A23" s="244" t="s">
        <v>25</v>
      </c>
      <c r="B23" s="242">
        <v>34263</v>
      </c>
      <c r="C23" s="242">
        <v>34499</v>
      </c>
    </row>
    <row r="24" ht="21" customHeight="1" spans="1:3">
      <c r="A24" s="244" t="s">
        <v>26</v>
      </c>
      <c r="B24" s="242">
        <v>52426</v>
      </c>
      <c r="C24" s="242">
        <v>59169</v>
      </c>
    </row>
    <row r="25" ht="21" customHeight="1" spans="1:3">
      <c r="A25" s="244" t="s">
        <v>27</v>
      </c>
      <c r="B25" s="242">
        <v>90786</v>
      </c>
      <c r="C25" s="242">
        <v>93146</v>
      </c>
    </row>
    <row r="26" ht="21" customHeight="1" spans="1:3">
      <c r="A26" s="244" t="s">
        <v>28</v>
      </c>
      <c r="B26" s="242">
        <v>36976</v>
      </c>
      <c r="C26" s="242">
        <v>15470</v>
      </c>
    </row>
    <row r="27" ht="21" customHeight="1" spans="1:3">
      <c r="A27" s="249" t="s">
        <v>29</v>
      </c>
      <c r="B27" s="242">
        <v>260913</v>
      </c>
      <c r="C27" s="242">
        <v>179504</v>
      </c>
    </row>
    <row r="28" ht="21" customHeight="1" spans="1:3">
      <c r="A28" s="244" t="s">
        <v>30</v>
      </c>
      <c r="B28" s="242">
        <v>60</v>
      </c>
      <c r="C28" s="242">
        <v>20</v>
      </c>
    </row>
    <row r="29" ht="21" customHeight="1" spans="1:3">
      <c r="A29" s="244" t="s">
        <v>31</v>
      </c>
      <c r="B29" s="242">
        <v>40096</v>
      </c>
      <c r="C29" s="242">
        <v>41351</v>
      </c>
    </row>
    <row r="30" ht="21" customHeight="1" spans="1:3">
      <c r="A30" s="244" t="s">
        <v>32</v>
      </c>
      <c r="B30" s="242">
        <v>15716</v>
      </c>
      <c r="C30" s="242">
        <v>2862</v>
      </c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7"/>
  <sheetViews>
    <sheetView view="pageBreakPreview" zoomScaleNormal="100" workbookViewId="0">
      <selection activeCell="A6" sqref="A6:C11"/>
    </sheetView>
  </sheetViews>
  <sheetFormatPr defaultColWidth="9" defaultRowHeight="14.25" outlineLevelCol="6"/>
  <cols>
    <col min="1" max="1" width="25.125" style="20" customWidth="1"/>
    <col min="2" max="3" width="9.75" style="21" customWidth="1"/>
    <col min="4" max="4" width="7.375" style="21" customWidth="1"/>
    <col min="5" max="5" width="9.75" style="21" customWidth="1"/>
    <col min="6" max="7" width="8.75" style="21" customWidth="1"/>
    <col min="8" max="16384" width="9" style="20"/>
  </cols>
  <sheetData>
    <row r="1" s="18" customFormat="1" ht="30.75" customHeight="1" spans="1:7">
      <c r="A1" s="22" t="s">
        <v>934</v>
      </c>
      <c r="B1" s="23"/>
      <c r="C1" s="23"/>
      <c r="D1" s="23"/>
      <c r="E1" s="24"/>
      <c r="F1" s="24"/>
      <c r="G1" s="24"/>
    </row>
    <row r="2" s="19" customFormat="1" ht="17.25" customHeight="1" spans="1:7">
      <c r="A2" s="19" t="s">
        <v>935</v>
      </c>
      <c r="B2" s="25"/>
      <c r="C2" s="25"/>
      <c r="D2" s="25"/>
      <c r="E2" s="25"/>
      <c r="F2" s="26" t="s">
        <v>936</v>
      </c>
      <c r="G2" s="26"/>
    </row>
    <row r="3" ht="35.25" customHeight="1" spans="1:7">
      <c r="A3" s="272" t="s">
        <v>877</v>
      </c>
      <c r="B3" s="273" t="s">
        <v>937</v>
      </c>
      <c r="C3" s="273" t="s">
        <v>938</v>
      </c>
      <c r="D3" s="274" t="s">
        <v>939</v>
      </c>
      <c r="E3" s="273" t="s">
        <v>940</v>
      </c>
      <c r="F3" s="273" t="s">
        <v>941</v>
      </c>
      <c r="G3" s="273" t="s">
        <v>942</v>
      </c>
    </row>
    <row r="4" ht="34.5" customHeight="1" spans="1:7">
      <c r="A4" s="275" t="s">
        <v>943</v>
      </c>
      <c r="B4" s="276">
        <f>SUM(B5:B10)</f>
        <v>1610741</v>
      </c>
      <c r="C4" s="276">
        <f>SUM(C5:C10)</f>
        <v>1515228</v>
      </c>
      <c r="D4" s="277">
        <f>(C4/B4)*100</f>
        <v>94.0702446886247</v>
      </c>
      <c r="E4" s="276">
        <f>SUM(E5:E10)</f>
        <v>1414226</v>
      </c>
      <c r="F4" s="278">
        <f t="shared" ref="F4:F16" si="0">C4-E4</f>
        <v>101002</v>
      </c>
      <c r="G4" s="279">
        <f t="shared" ref="G4:G16" si="1">(F4/E4)*100</f>
        <v>7.14185710063314</v>
      </c>
    </row>
    <row r="5" ht="34.5" customHeight="1" spans="1:7">
      <c r="A5" s="280" t="s">
        <v>944</v>
      </c>
      <c r="B5" s="121">
        <v>187999</v>
      </c>
      <c r="C5" s="278">
        <v>192237</v>
      </c>
      <c r="D5" s="277"/>
      <c r="E5" s="278">
        <v>126086</v>
      </c>
      <c r="F5" s="278">
        <f t="shared" si="0"/>
        <v>66151</v>
      </c>
      <c r="G5" s="279">
        <f t="shared" si="1"/>
        <v>52.4649842171216</v>
      </c>
    </row>
    <row r="6" ht="34.5" customHeight="1" spans="1:7">
      <c r="A6" s="276" t="s">
        <v>945</v>
      </c>
      <c r="B6" s="121">
        <v>654020</v>
      </c>
      <c r="C6" s="278">
        <v>595013</v>
      </c>
      <c r="D6" s="277"/>
      <c r="E6" s="278">
        <v>535658</v>
      </c>
      <c r="F6" s="278">
        <f t="shared" si="0"/>
        <v>59355</v>
      </c>
      <c r="G6" s="279">
        <f t="shared" si="1"/>
        <v>11.0807642189606</v>
      </c>
    </row>
    <row r="7" ht="34.5" customHeight="1" spans="1:7">
      <c r="A7" s="280" t="s">
        <v>946</v>
      </c>
      <c r="B7" s="121">
        <v>417255</v>
      </c>
      <c r="C7" s="278">
        <v>381212</v>
      </c>
      <c r="D7" s="277"/>
      <c r="E7" s="278">
        <v>374827</v>
      </c>
      <c r="F7" s="278">
        <f t="shared" si="0"/>
        <v>6385</v>
      </c>
      <c r="G7" s="279">
        <f t="shared" si="1"/>
        <v>1.70345252609871</v>
      </c>
    </row>
    <row r="8" ht="34.5" customHeight="1" spans="1:7">
      <c r="A8" s="280" t="s">
        <v>947</v>
      </c>
      <c r="B8" s="121">
        <v>351467</v>
      </c>
      <c r="C8" s="281">
        <v>346766</v>
      </c>
      <c r="D8" s="277"/>
      <c r="E8" s="278">
        <v>337946</v>
      </c>
      <c r="F8" s="278">
        <f t="shared" si="0"/>
        <v>8820</v>
      </c>
      <c r="G8" s="279">
        <f t="shared" si="1"/>
        <v>2.60988441940428</v>
      </c>
    </row>
    <row r="9" ht="34.5" customHeight="1" spans="1:7">
      <c r="A9" s="280" t="s">
        <v>948</v>
      </c>
      <c r="B9" s="121"/>
      <c r="C9" s="281"/>
      <c r="D9" s="277"/>
      <c r="E9" s="278">
        <v>39709</v>
      </c>
      <c r="F9" s="278">
        <f t="shared" si="0"/>
        <v>-39709</v>
      </c>
      <c r="G9" s="279">
        <f t="shared" si="1"/>
        <v>-100</v>
      </c>
    </row>
    <row r="10" ht="34.5" customHeight="1" spans="1:7">
      <c r="A10" s="280" t="s">
        <v>949</v>
      </c>
      <c r="B10" s="121"/>
      <c r="C10" s="281"/>
      <c r="D10" s="277"/>
      <c r="E10" s="278"/>
      <c r="F10" s="278"/>
      <c r="G10" s="279"/>
    </row>
    <row r="11" ht="34.5" customHeight="1" spans="1:7">
      <c r="A11" s="282" t="s">
        <v>950</v>
      </c>
      <c r="B11" s="276">
        <f>SUM(B12:B17)</f>
        <v>1557819</v>
      </c>
      <c r="C11" s="276">
        <f>SUM(C12:C17)</f>
        <v>1369196</v>
      </c>
      <c r="D11" s="277">
        <f>(C11/B11)*100</f>
        <v>87.8918539316827</v>
      </c>
      <c r="E11" s="276">
        <f>SUM(E12:E17)</f>
        <v>1263544</v>
      </c>
      <c r="F11" s="278">
        <f t="shared" si="0"/>
        <v>105652</v>
      </c>
      <c r="G11" s="279">
        <f t="shared" si="1"/>
        <v>8.36156081624383</v>
      </c>
    </row>
    <row r="12" ht="34.5" customHeight="1" spans="1:7">
      <c r="A12" s="280" t="s">
        <v>944</v>
      </c>
      <c r="B12" s="121">
        <v>139993</v>
      </c>
      <c r="C12" s="281">
        <v>136285</v>
      </c>
      <c r="D12" s="277"/>
      <c r="E12" s="278">
        <v>118151</v>
      </c>
      <c r="F12" s="278">
        <f t="shared" si="0"/>
        <v>18134</v>
      </c>
      <c r="G12" s="279">
        <f t="shared" si="1"/>
        <v>15.3481561730328</v>
      </c>
    </row>
    <row r="13" ht="34.5" customHeight="1" spans="1:7">
      <c r="A13" s="276" t="s">
        <v>945</v>
      </c>
      <c r="B13" s="121">
        <v>633096</v>
      </c>
      <c r="C13" s="281">
        <v>586362</v>
      </c>
      <c r="D13" s="277"/>
      <c r="E13" s="278">
        <v>528837</v>
      </c>
      <c r="F13" s="278">
        <f t="shared" si="0"/>
        <v>57525</v>
      </c>
      <c r="G13" s="279">
        <f t="shared" si="1"/>
        <v>10.8776428275631</v>
      </c>
    </row>
    <row r="14" ht="34.5" customHeight="1" spans="1:7">
      <c r="A14" s="280" t="s">
        <v>946</v>
      </c>
      <c r="B14" s="121">
        <v>433727</v>
      </c>
      <c r="C14" s="281">
        <v>313356</v>
      </c>
      <c r="D14" s="277"/>
      <c r="E14" s="278">
        <v>274483</v>
      </c>
      <c r="F14" s="278">
        <f t="shared" si="0"/>
        <v>38873</v>
      </c>
      <c r="G14" s="279">
        <f t="shared" si="1"/>
        <v>14.1622614150967</v>
      </c>
    </row>
    <row r="15" ht="34.5" customHeight="1" spans="1:7">
      <c r="A15" s="280" t="s">
        <v>947</v>
      </c>
      <c r="B15" s="121">
        <v>351003</v>
      </c>
      <c r="C15" s="281">
        <v>333193</v>
      </c>
      <c r="D15" s="277"/>
      <c r="E15" s="278">
        <v>306815</v>
      </c>
      <c r="F15" s="278">
        <f t="shared" si="0"/>
        <v>26378</v>
      </c>
      <c r="G15" s="279">
        <f t="shared" si="1"/>
        <v>8.597363231915</v>
      </c>
    </row>
    <row r="16" ht="34.5" customHeight="1" spans="1:7">
      <c r="A16" s="280" t="s">
        <v>948</v>
      </c>
      <c r="B16" s="121"/>
      <c r="C16" s="281"/>
      <c r="D16" s="277"/>
      <c r="E16" s="278">
        <v>35258</v>
      </c>
      <c r="F16" s="278">
        <f t="shared" si="0"/>
        <v>-35258</v>
      </c>
      <c r="G16" s="279">
        <f t="shared" si="1"/>
        <v>-100</v>
      </c>
    </row>
    <row r="17" ht="34.5" customHeight="1" spans="1:7">
      <c r="A17" s="280" t="s">
        <v>949</v>
      </c>
      <c r="B17" s="278"/>
      <c r="C17" s="281"/>
      <c r="D17" s="277"/>
      <c r="E17" s="278"/>
      <c r="F17" s="278"/>
      <c r="G17" s="279"/>
    </row>
  </sheetData>
  <mergeCells count="1">
    <mergeCell ref="F2:G2"/>
  </mergeCells>
  <pageMargins left="1.10236220472441" right="1.06299212598425" top="1.37795275590551" bottom="1.18110236220472" header="0.511811023622047" footer="0.7874015748031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6"/>
  <sheetViews>
    <sheetView showZeros="0" view="pageBreakPreview" zoomScale="85" zoomScaleNormal="100" workbookViewId="0">
      <selection activeCell="A6" sqref="A6:C11"/>
    </sheetView>
  </sheetViews>
  <sheetFormatPr defaultColWidth="9" defaultRowHeight="13.5" outlineLevelCol="6"/>
  <cols>
    <col min="1" max="1" width="19.375" customWidth="1"/>
    <col min="2" max="7" width="10" customWidth="1"/>
  </cols>
  <sheetData>
    <row r="1" ht="26.25" customHeight="1" spans="1:7">
      <c r="A1" s="252" t="s">
        <v>951</v>
      </c>
      <c r="B1" s="252"/>
      <c r="C1" s="252"/>
      <c r="D1" s="252"/>
      <c r="E1" s="252"/>
      <c r="F1" s="252"/>
      <c r="G1" s="252"/>
    </row>
    <row r="2" spans="1:7">
      <c r="A2" s="253" t="s">
        <v>952</v>
      </c>
      <c r="B2" s="254"/>
      <c r="C2" s="255"/>
      <c r="D2" s="256"/>
      <c r="E2" s="255"/>
      <c r="F2" s="255"/>
      <c r="G2" s="256" t="s">
        <v>2</v>
      </c>
    </row>
    <row r="3" ht="55.5" customHeight="1" spans="1:7">
      <c r="A3" s="257" t="s">
        <v>877</v>
      </c>
      <c r="B3" s="258" t="s">
        <v>953</v>
      </c>
      <c r="C3" s="259" t="s">
        <v>944</v>
      </c>
      <c r="D3" s="260" t="s">
        <v>954</v>
      </c>
      <c r="E3" s="259" t="s">
        <v>955</v>
      </c>
      <c r="F3" s="259" t="s">
        <v>947</v>
      </c>
      <c r="G3" s="259" t="s">
        <v>948</v>
      </c>
    </row>
    <row r="4" ht="27" customHeight="1" spans="1:7">
      <c r="A4" s="261" t="s">
        <v>956</v>
      </c>
      <c r="B4" s="262">
        <f>SUM(C4:G4)</f>
        <v>1706880</v>
      </c>
      <c r="C4" s="263">
        <f>SUM(C5:C13)</f>
        <v>208777</v>
      </c>
      <c r="D4" s="263">
        <f>SUM(D5:D13)</f>
        <v>698616</v>
      </c>
      <c r="E4" s="263">
        <f>SUM(E5:E13)</f>
        <v>450707</v>
      </c>
      <c r="F4" s="263">
        <f>SUM(F5:F13)</f>
        <v>348780</v>
      </c>
      <c r="G4" s="263"/>
    </row>
    <row r="5" ht="24" customHeight="1" spans="1:7">
      <c r="A5" s="264" t="s">
        <v>957</v>
      </c>
      <c r="B5" s="262">
        <f t="shared" ref="B5:B26" si="0">SUM(C5:G5)</f>
        <v>921329</v>
      </c>
      <c r="C5" s="263">
        <v>54018</v>
      </c>
      <c r="D5" s="263">
        <v>302639</v>
      </c>
      <c r="E5" s="263">
        <v>440752</v>
      </c>
      <c r="F5" s="263">
        <v>123920</v>
      </c>
      <c r="G5" s="263"/>
    </row>
    <row r="6" ht="24" customHeight="1" spans="1:7">
      <c r="A6" s="264" t="s">
        <v>958</v>
      </c>
      <c r="B6" s="262">
        <f t="shared" si="0"/>
        <v>750813</v>
      </c>
      <c r="C6" s="263">
        <v>147445</v>
      </c>
      <c r="D6" s="265">
        <v>386508</v>
      </c>
      <c r="E6" s="263"/>
      <c r="F6" s="263">
        <v>216860</v>
      </c>
      <c r="G6" s="263"/>
    </row>
    <row r="7" ht="24" customHeight="1" spans="1:7">
      <c r="A7" s="264" t="s">
        <v>959</v>
      </c>
      <c r="B7" s="262">
        <f t="shared" si="0"/>
        <v>0</v>
      </c>
      <c r="C7" s="263"/>
      <c r="D7" s="265"/>
      <c r="E7" s="263"/>
      <c r="F7" s="263"/>
      <c r="G7" s="263"/>
    </row>
    <row r="8" ht="24" customHeight="1" spans="1:7">
      <c r="A8" s="264" t="s">
        <v>960</v>
      </c>
      <c r="B8" s="262">
        <f t="shared" si="0"/>
        <v>13023</v>
      </c>
      <c r="C8" s="263">
        <v>561</v>
      </c>
      <c r="D8" s="263">
        <v>227</v>
      </c>
      <c r="E8" s="263">
        <v>7735</v>
      </c>
      <c r="F8" s="263">
        <v>4500</v>
      </c>
      <c r="G8" s="263"/>
    </row>
    <row r="9" ht="24" customHeight="1" spans="1:7">
      <c r="A9" s="264" t="s">
        <v>961</v>
      </c>
      <c r="B9" s="262">
        <f t="shared" si="0"/>
        <v>6396</v>
      </c>
      <c r="C9" s="263">
        <v>6396</v>
      </c>
      <c r="D9" s="263"/>
      <c r="E9" s="263"/>
      <c r="F9" s="263"/>
      <c r="G9" s="263"/>
    </row>
    <row r="10" ht="24" customHeight="1" spans="1:7">
      <c r="A10" s="264" t="s">
        <v>962</v>
      </c>
      <c r="B10" s="262">
        <f t="shared" si="0"/>
        <v>10363</v>
      </c>
      <c r="C10" s="263">
        <v>123</v>
      </c>
      <c r="D10" s="263">
        <v>9040</v>
      </c>
      <c r="E10" s="263">
        <v>1200</v>
      </c>
      <c r="F10" s="263"/>
      <c r="G10" s="263"/>
    </row>
    <row r="11" ht="24" customHeight="1" spans="1:7">
      <c r="A11" s="264" t="s">
        <v>963</v>
      </c>
      <c r="B11" s="262">
        <f t="shared" si="0"/>
        <v>4956</v>
      </c>
      <c r="C11" s="263">
        <v>234</v>
      </c>
      <c r="D11" s="263">
        <v>202</v>
      </c>
      <c r="E11" s="263">
        <v>1020</v>
      </c>
      <c r="F11" s="263">
        <v>3500</v>
      </c>
      <c r="G11" s="263"/>
    </row>
    <row r="12" ht="24" customHeight="1" spans="1:7">
      <c r="A12" s="264" t="s">
        <v>964</v>
      </c>
      <c r="B12" s="262">
        <f t="shared" si="0"/>
        <v>0</v>
      </c>
      <c r="C12" s="263"/>
      <c r="D12" s="266"/>
      <c r="E12" s="263"/>
      <c r="F12" s="267"/>
      <c r="G12" s="265"/>
    </row>
    <row r="13" ht="24" customHeight="1" spans="1:7">
      <c r="A13" s="264" t="s">
        <v>965</v>
      </c>
      <c r="B13" s="262">
        <f t="shared" si="0"/>
        <v>0</v>
      </c>
      <c r="C13" s="263"/>
      <c r="D13" s="266"/>
      <c r="E13" s="263"/>
      <c r="F13" s="267"/>
      <c r="G13" s="265"/>
    </row>
    <row r="14" ht="27" customHeight="1" spans="1:7">
      <c r="A14" s="268" t="s">
        <v>966</v>
      </c>
      <c r="B14" s="262">
        <f t="shared" si="0"/>
        <v>1634238</v>
      </c>
      <c r="C14" s="263">
        <f>SUM(C15:C23)</f>
        <v>163291</v>
      </c>
      <c r="D14" s="263">
        <f>SUM(D15:D23)</f>
        <v>684655</v>
      </c>
      <c r="E14" s="263">
        <f>SUM(E15:E23)</f>
        <v>437562</v>
      </c>
      <c r="F14" s="263">
        <f>SUM(F15:F23)</f>
        <v>348730</v>
      </c>
      <c r="G14" s="263"/>
    </row>
    <row r="15" ht="24" customHeight="1" spans="1:7">
      <c r="A15" s="269" t="s">
        <v>967</v>
      </c>
      <c r="B15" s="262">
        <f t="shared" si="0"/>
        <v>1612753</v>
      </c>
      <c r="C15" s="263">
        <v>163151</v>
      </c>
      <c r="D15" s="263">
        <v>682948</v>
      </c>
      <c r="E15" s="263">
        <v>436922</v>
      </c>
      <c r="F15" s="265">
        <v>329732</v>
      </c>
      <c r="G15" s="265"/>
    </row>
    <row r="16" ht="24" customHeight="1" spans="1:7">
      <c r="A16" s="269" t="s">
        <v>968</v>
      </c>
      <c r="B16" s="262">
        <f t="shared" si="0"/>
        <v>0</v>
      </c>
      <c r="C16" s="263"/>
      <c r="D16" s="266"/>
      <c r="E16" s="263"/>
      <c r="F16" s="265"/>
      <c r="G16" s="265"/>
    </row>
    <row r="17" ht="24" customHeight="1" spans="1:7">
      <c r="A17" s="269" t="s">
        <v>969</v>
      </c>
      <c r="B17" s="262">
        <f t="shared" si="0"/>
        <v>0</v>
      </c>
      <c r="C17" s="263"/>
      <c r="D17" s="266"/>
      <c r="E17" s="263"/>
      <c r="F17" s="265"/>
      <c r="G17" s="265"/>
    </row>
    <row r="18" ht="24" customHeight="1" spans="1:7">
      <c r="A18" s="262" t="s">
        <v>970</v>
      </c>
      <c r="B18" s="262">
        <f t="shared" si="0"/>
        <v>0</v>
      </c>
      <c r="C18" s="263"/>
      <c r="D18" s="266"/>
      <c r="E18" s="263"/>
      <c r="F18" s="265"/>
      <c r="G18" s="265"/>
    </row>
    <row r="19" ht="24" customHeight="1" spans="1:7">
      <c r="A19" s="269" t="s">
        <v>971</v>
      </c>
      <c r="B19" s="262">
        <f t="shared" si="0"/>
        <v>18898</v>
      </c>
      <c r="C19" s="263"/>
      <c r="D19" s="266"/>
      <c r="E19" s="263"/>
      <c r="F19" s="265">
        <v>18898</v>
      </c>
      <c r="G19" s="265"/>
    </row>
    <row r="20" ht="24" customHeight="1" spans="1:7">
      <c r="A20" s="269" t="s">
        <v>972</v>
      </c>
      <c r="B20" s="262">
        <f t="shared" si="0"/>
        <v>0</v>
      </c>
      <c r="C20" s="263"/>
      <c r="D20" s="266"/>
      <c r="E20" s="263"/>
      <c r="F20" s="265"/>
      <c r="G20" s="265"/>
    </row>
    <row r="21" ht="24" customHeight="1" spans="1:7">
      <c r="A21" s="269" t="s">
        <v>973</v>
      </c>
      <c r="B21" s="262">
        <f t="shared" si="0"/>
        <v>0</v>
      </c>
      <c r="C21" s="263"/>
      <c r="D21" s="266"/>
      <c r="E21" s="263"/>
      <c r="F21" s="265"/>
      <c r="G21" s="265"/>
    </row>
    <row r="22" ht="24" customHeight="1" spans="1:7">
      <c r="A22" s="269" t="s">
        <v>974</v>
      </c>
      <c r="B22" s="262">
        <f t="shared" si="0"/>
        <v>1427</v>
      </c>
      <c r="C22" s="263">
        <v>62</v>
      </c>
      <c r="D22" s="266">
        <v>765</v>
      </c>
      <c r="E22" s="270">
        <v>600</v>
      </c>
      <c r="F22" s="265"/>
      <c r="G22" s="265"/>
    </row>
    <row r="23" ht="24" customHeight="1" spans="1:7">
      <c r="A23" s="269" t="s">
        <v>975</v>
      </c>
      <c r="B23" s="262">
        <f t="shared" si="0"/>
        <v>1160</v>
      </c>
      <c r="C23" s="263">
        <v>78</v>
      </c>
      <c r="D23" s="266">
        <v>942</v>
      </c>
      <c r="E23" s="270">
        <v>40</v>
      </c>
      <c r="F23" s="265">
        <v>100</v>
      </c>
      <c r="G23" s="265"/>
    </row>
    <row r="24" ht="24" customHeight="1" spans="1:7">
      <c r="A24" s="271" t="s">
        <v>976</v>
      </c>
      <c r="B24" s="262">
        <f t="shared" si="0"/>
        <v>72642</v>
      </c>
      <c r="C24" s="263">
        <f>C4-C14</f>
        <v>45486</v>
      </c>
      <c r="D24" s="263">
        <f>D4-D14</f>
        <v>13961</v>
      </c>
      <c r="E24" s="263">
        <f>E4-E14</f>
        <v>13145</v>
      </c>
      <c r="F24" s="263">
        <f>F4-F14</f>
        <v>50</v>
      </c>
      <c r="G24" s="263"/>
    </row>
    <row r="25" ht="24" customHeight="1" spans="1:7">
      <c r="A25" s="271" t="s">
        <v>977</v>
      </c>
      <c r="B25" s="262">
        <f t="shared" si="0"/>
        <v>1259037</v>
      </c>
      <c r="C25" s="267">
        <v>371225</v>
      </c>
      <c r="D25" s="265">
        <v>31029</v>
      </c>
      <c r="E25" s="267">
        <v>606183</v>
      </c>
      <c r="F25" s="267">
        <v>250600</v>
      </c>
      <c r="G25" s="267"/>
    </row>
    <row r="26" ht="24" customHeight="1" spans="1:7">
      <c r="A26" s="271" t="s">
        <v>978</v>
      </c>
      <c r="B26" s="262">
        <f t="shared" si="0"/>
        <v>1331679</v>
      </c>
      <c r="C26" s="265">
        <f>C24+C25</f>
        <v>416711</v>
      </c>
      <c r="D26" s="265">
        <f>D24+D25</f>
        <v>44990</v>
      </c>
      <c r="E26" s="265">
        <f>E24+E25</f>
        <v>619328</v>
      </c>
      <c r="F26" s="265">
        <f>F24+F25</f>
        <v>250650</v>
      </c>
      <c r="G26" s="265"/>
    </row>
  </sheetData>
  <mergeCells count="1">
    <mergeCell ref="A1:G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29"/>
  <sheetViews>
    <sheetView showZeros="0" view="pageBreakPreview" zoomScaleNormal="100" workbookViewId="0">
      <selection activeCell="A6" sqref="A6:C11"/>
    </sheetView>
  </sheetViews>
  <sheetFormatPr defaultColWidth="10" defaultRowHeight="13.5" outlineLevelCol="4"/>
  <cols>
    <col min="1" max="1" width="44.125" style="231" customWidth="1"/>
    <col min="2" max="2" width="17.5" style="231" customWidth="1"/>
    <col min="3" max="3" width="17.75" style="232" customWidth="1"/>
    <col min="4" max="4" width="9.875" style="231" customWidth="1"/>
    <col min="5" max="5" width="8.625" style="231" customWidth="1"/>
    <col min="6" max="16384" width="10" style="231"/>
  </cols>
  <sheetData>
    <row r="1" ht="24.75" customHeight="1" spans="1:5">
      <c r="A1" s="233" t="s">
        <v>979</v>
      </c>
      <c r="B1" s="233"/>
      <c r="C1" s="233"/>
      <c r="D1" s="234"/>
      <c r="E1" s="104"/>
    </row>
    <row r="2" ht="16.5" customHeight="1" spans="1:5">
      <c r="A2" s="235" t="s">
        <v>980</v>
      </c>
      <c r="B2" s="235"/>
      <c r="C2" s="236" t="s">
        <v>2</v>
      </c>
      <c r="D2" s="104"/>
      <c r="E2" s="104"/>
    </row>
    <row r="3" s="230" customFormat="1" ht="22.5" customHeight="1" spans="1:5">
      <c r="A3" s="237" t="s">
        <v>3</v>
      </c>
      <c r="B3" s="135" t="s">
        <v>4</v>
      </c>
      <c r="C3" s="238" t="s">
        <v>5</v>
      </c>
      <c r="D3" s="239"/>
      <c r="E3" s="239"/>
    </row>
    <row r="4" ht="22.5" customHeight="1" spans="1:5">
      <c r="A4" s="240" t="s">
        <v>6</v>
      </c>
      <c r="B4" s="123">
        <f>SUM(B5,B22)</f>
        <v>186802</v>
      </c>
      <c r="C4" s="241">
        <f>SUM(C5,C22)</f>
        <v>446129</v>
      </c>
      <c r="D4" s="104"/>
      <c r="E4" s="104"/>
    </row>
    <row r="5" ht="21.75" customHeight="1" spans="1:5">
      <c r="A5" s="125" t="s">
        <v>7</v>
      </c>
      <c r="B5" s="242">
        <f>SUM(B6:B21)</f>
        <v>0</v>
      </c>
      <c r="C5" s="243">
        <f>SUM(C6:C21)</f>
        <v>311715</v>
      </c>
      <c r="D5" s="104"/>
      <c r="E5" s="104"/>
    </row>
    <row r="6" ht="21.75" customHeight="1" spans="1:5">
      <c r="A6" s="244" t="s">
        <v>8</v>
      </c>
      <c r="B6" s="245"/>
      <c r="C6" s="243">
        <v>97081</v>
      </c>
      <c r="D6" s="104"/>
      <c r="E6" s="104"/>
    </row>
    <row r="7" ht="21.75" customHeight="1" spans="1:5">
      <c r="A7" s="244" t="s">
        <v>9</v>
      </c>
      <c r="B7" s="245"/>
      <c r="C7" s="246">
        <v>38641</v>
      </c>
      <c r="D7" s="104"/>
      <c r="E7" s="104"/>
    </row>
    <row r="8" ht="21.75" customHeight="1" spans="1:5">
      <c r="A8" s="244" t="s">
        <v>10</v>
      </c>
      <c r="B8" s="245"/>
      <c r="C8" s="243"/>
      <c r="D8" s="104"/>
      <c r="E8" s="104"/>
    </row>
    <row r="9" ht="21.75" customHeight="1" spans="1:5">
      <c r="A9" s="244" t="s">
        <v>11</v>
      </c>
      <c r="B9" s="245"/>
      <c r="C9" s="243">
        <v>14467</v>
      </c>
      <c r="D9" s="104"/>
      <c r="E9" s="104"/>
    </row>
    <row r="10" ht="21.75" customHeight="1" spans="1:5">
      <c r="A10" s="244" t="s">
        <v>12</v>
      </c>
      <c r="B10" s="245"/>
      <c r="C10" s="243">
        <v>19282</v>
      </c>
      <c r="D10" s="104"/>
      <c r="E10" s="104"/>
    </row>
    <row r="11" ht="21.75" customHeight="1" spans="1:5">
      <c r="A11" s="244" t="s">
        <v>13</v>
      </c>
      <c r="B11" s="247"/>
      <c r="C11" s="243">
        <v>18115</v>
      </c>
      <c r="D11" s="104"/>
      <c r="E11" s="104"/>
    </row>
    <row r="12" ht="21.75" customHeight="1" spans="1:5">
      <c r="A12" s="244" t="s">
        <v>14</v>
      </c>
      <c r="B12" s="247"/>
      <c r="C12" s="243">
        <v>21173</v>
      </c>
      <c r="D12" s="104"/>
      <c r="E12" s="104"/>
    </row>
    <row r="13" ht="21.75" customHeight="1" spans="1:5">
      <c r="A13" s="244" t="s">
        <v>15</v>
      </c>
      <c r="B13" s="245"/>
      <c r="C13" s="243">
        <v>9497</v>
      </c>
      <c r="D13" s="104"/>
      <c r="E13" s="104"/>
    </row>
    <row r="14" ht="21.75" customHeight="1" spans="1:5">
      <c r="A14" s="244" t="s">
        <v>16</v>
      </c>
      <c r="B14" s="245"/>
      <c r="C14" s="243">
        <v>17287</v>
      </c>
      <c r="D14" s="104"/>
      <c r="E14" s="104"/>
    </row>
    <row r="15" ht="21.75" customHeight="1" spans="1:3">
      <c r="A15" s="244" t="s">
        <v>17</v>
      </c>
      <c r="B15" s="245"/>
      <c r="C15" s="243">
        <v>4976</v>
      </c>
    </row>
    <row r="16" ht="21.75" customHeight="1" spans="1:3">
      <c r="A16" s="244" t="s">
        <v>18</v>
      </c>
      <c r="B16" s="248"/>
      <c r="C16" s="243">
        <v>20303</v>
      </c>
    </row>
    <row r="17" ht="21.75" customHeight="1" spans="1:3">
      <c r="A17" s="244" t="s">
        <v>19</v>
      </c>
      <c r="B17" s="245"/>
      <c r="C17" s="243">
        <v>15848</v>
      </c>
    </row>
    <row r="18" ht="21.75" customHeight="1" spans="1:3">
      <c r="A18" s="244" t="s">
        <v>20</v>
      </c>
      <c r="B18" s="245"/>
      <c r="C18" s="243">
        <v>32745</v>
      </c>
    </row>
    <row r="19" ht="21.75" customHeight="1" spans="1:3">
      <c r="A19" s="244" t="s">
        <v>21</v>
      </c>
      <c r="B19" s="245"/>
      <c r="C19" s="243">
        <v>451</v>
      </c>
    </row>
    <row r="20" ht="21.75" customHeight="1" spans="1:3">
      <c r="A20" s="244" t="s">
        <v>22</v>
      </c>
      <c r="B20" s="245"/>
      <c r="C20" s="243">
        <v>1798</v>
      </c>
    </row>
    <row r="21" ht="21.75" customHeight="1" spans="1:3">
      <c r="A21" s="244" t="s">
        <v>23</v>
      </c>
      <c r="B21" s="245"/>
      <c r="C21" s="243">
        <v>51</v>
      </c>
    </row>
    <row r="22" ht="21.75" customHeight="1" spans="1:3">
      <c r="A22" s="125" t="s">
        <v>24</v>
      </c>
      <c r="B22" s="242">
        <f>SUM(B23:B30)</f>
        <v>186802</v>
      </c>
      <c r="C22" s="243">
        <f>SUM(C23:C30)</f>
        <v>134414</v>
      </c>
    </row>
    <row r="23" ht="21.75" customHeight="1" spans="1:3">
      <c r="A23" s="244" t="s">
        <v>25</v>
      </c>
      <c r="B23" s="248">
        <v>6177</v>
      </c>
      <c r="C23" s="243">
        <v>10782</v>
      </c>
    </row>
    <row r="24" ht="21.75" customHeight="1" spans="1:3">
      <c r="A24" s="244" t="s">
        <v>26</v>
      </c>
      <c r="B24" s="245">
        <v>18257</v>
      </c>
      <c r="C24" s="243">
        <v>20000</v>
      </c>
    </row>
    <row r="25" ht="21.75" customHeight="1" spans="1:3">
      <c r="A25" s="244" t="s">
        <v>27</v>
      </c>
      <c r="B25" s="245">
        <v>22357</v>
      </c>
      <c r="C25" s="243">
        <v>24000</v>
      </c>
    </row>
    <row r="26" ht="21.75" customHeight="1" spans="1:3">
      <c r="A26" s="244" t="s">
        <v>28</v>
      </c>
      <c r="B26" s="245">
        <v>18498</v>
      </c>
      <c r="C26" s="243"/>
    </row>
    <row r="27" ht="21.75" customHeight="1" spans="1:3">
      <c r="A27" s="249" t="s">
        <v>29</v>
      </c>
      <c r="B27" s="245">
        <v>82567</v>
      </c>
      <c r="C27" s="243">
        <v>41632</v>
      </c>
    </row>
    <row r="28" ht="21.75" customHeight="1" spans="1:3">
      <c r="A28" s="244" t="s">
        <v>30</v>
      </c>
      <c r="B28" s="245"/>
      <c r="C28" s="243"/>
    </row>
    <row r="29" ht="21.75" customHeight="1" spans="1:3">
      <c r="A29" s="244" t="s">
        <v>31</v>
      </c>
      <c r="B29" s="245">
        <v>37081</v>
      </c>
      <c r="C29" s="243">
        <v>38000</v>
      </c>
    </row>
    <row r="30" ht="21.75" customHeight="1" spans="1:3">
      <c r="A30" s="244" t="s">
        <v>32</v>
      </c>
      <c r="B30" s="245">
        <v>1865</v>
      </c>
      <c r="C30" s="243"/>
    </row>
    <row r="628" spans="4:4">
      <c r="D628" s="250"/>
    </row>
    <row r="629" spans="4:4">
      <c r="D629" s="251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28"/>
  <sheetViews>
    <sheetView showZeros="0" tabSelected="1" workbookViewId="0">
      <pane ySplit="4" topLeftCell="A5" activePane="bottomLeft" state="frozen"/>
      <selection/>
      <selection pane="bottomLeft" activeCell="F14" sqref="$A1:$XFD1048576"/>
    </sheetView>
  </sheetViews>
  <sheetFormatPr defaultColWidth="10" defaultRowHeight="13.5" customHeight="1" outlineLevelCol="3"/>
  <cols>
    <col min="1" max="1" width="8.75" style="194" customWidth="1"/>
    <col min="2" max="2" width="38.375" style="195" customWidth="1"/>
    <col min="3" max="3" width="17" style="196" customWidth="1"/>
    <col min="4" max="4" width="15.25" style="197" customWidth="1"/>
    <col min="5" max="5" width="9.75" style="198" customWidth="1"/>
    <col min="6" max="16384" width="10" style="198"/>
  </cols>
  <sheetData>
    <row r="1" ht="33.75" customHeight="1" spans="1:4">
      <c r="A1" s="53" t="s">
        <v>981</v>
      </c>
      <c r="B1" s="53"/>
      <c r="C1" s="53"/>
      <c r="D1" s="53"/>
    </row>
    <row r="2" ht="18.75" customHeight="1" spans="1:4">
      <c r="A2" s="199" t="s">
        <v>982</v>
      </c>
      <c r="B2" s="200"/>
      <c r="C2" s="201"/>
      <c r="D2" s="202" t="s">
        <v>2</v>
      </c>
    </row>
    <row r="3" ht="18.2" customHeight="1" spans="1:4">
      <c r="A3" s="203" t="s">
        <v>35</v>
      </c>
      <c r="B3" s="204" t="s">
        <v>36</v>
      </c>
      <c r="C3" s="205" t="s">
        <v>4</v>
      </c>
      <c r="D3" s="206" t="s">
        <v>983</v>
      </c>
    </row>
    <row r="4" ht="18.2" customHeight="1" spans="1:4">
      <c r="A4" s="207"/>
      <c r="B4" s="208" t="s">
        <v>6</v>
      </c>
      <c r="C4" s="209">
        <v>1268082</v>
      </c>
      <c r="D4" s="210">
        <f>D5+D136+D137+D146+D188+D216+D242+D273+D352+D408+D441+D457+D513+D532+D548+D558+D571+D572+D584+D592+D601+D621+D622+D625+D628</f>
        <v>1180547</v>
      </c>
    </row>
    <row r="5" ht="18.2" customHeight="1" spans="1:4">
      <c r="A5" s="207">
        <v>201</v>
      </c>
      <c r="B5" s="211" t="s">
        <v>37</v>
      </c>
      <c r="C5" s="212">
        <v>59801</v>
      </c>
      <c r="D5" s="213">
        <f>D6+D12+D19+D25+D31+D36+D42+D44+D49+D51+D58+D63+D65+D70+D71+D76+D80+D86+D91+D97+D102+D106+D109+D114+D118+D126+D131+D134</f>
        <v>69087</v>
      </c>
    </row>
    <row r="6" ht="18.2" customHeight="1" spans="1:4">
      <c r="A6" s="207">
        <v>20101</v>
      </c>
      <c r="B6" s="211" t="s">
        <v>38</v>
      </c>
      <c r="C6" s="212">
        <v>1346</v>
      </c>
      <c r="D6" s="213">
        <f>SUM(D7:D11)</f>
        <v>1753</v>
      </c>
    </row>
    <row r="7" ht="18.2" customHeight="1" spans="1:4">
      <c r="A7" s="207">
        <v>2010101</v>
      </c>
      <c r="B7" s="211" t="s">
        <v>39</v>
      </c>
      <c r="C7" s="212">
        <v>926</v>
      </c>
      <c r="D7" s="213">
        <v>1278</v>
      </c>
    </row>
    <row r="8" ht="18.2" customHeight="1" spans="1:4">
      <c r="A8" s="207">
        <v>2010102</v>
      </c>
      <c r="B8" s="211" t="s">
        <v>40</v>
      </c>
      <c r="C8" s="212">
        <v>104</v>
      </c>
      <c r="D8" s="213">
        <v>82</v>
      </c>
    </row>
    <row r="9" ht="18.2" customHeight="1" spans="1:4">
      <c r="A9" s="207">
        <v>2010104</v>
      </c>
      <c r="B9" s="211" t="s">
        <v>42</v>
      </c>
      <c r="C9" s="212">
        <v>221</v>
      </c>
      <c r="D9" s="213">
        <v>204</v>
      </c>
    </row>
    <row r="10" ht="18.2" customHeight="1" spans="1:4">
      <c r="A10" s="207">
        <v>2010108</v>
      </c>
      <c r="B10" s="211" t="s">
        <v>45</v>
      </c>
      <c r="C10" s="212">
        <v>59</v>
      </c>
      <c r="D10" s="213">
        <v>124</v>
      </c>
    </row>
    <row r="11" ht="18.2" customHeight="1" spans="1:4">
      <c r="A11" s="207">
        <v>2010150</v>
      </c>
      <c r="B11" s="211" t="s">
        <v>46</v>
      </c>
      <c r="C11" s="212">
        <v>36</v>
      </c>
      <c r="D11" s="213">
        <v>65</v>
      </c>
    </row>
    <row r="12" ht="18.2" customHeight="1" spans="1:4">
      <c r="A12" s="207">
        <v>20102</v>
      </c>
      <c r="B12" s="211" t="s">
        <v>48</v>
      </c>
      <c r="C12" s="212">
        <v>1544</v>
      </c>
      <c r="D12" s="213">
        <f>SUM(D13:D18)</f>
        <v>1353</v>
      </c>
    </row>
    <row r="13" ht="18.2" customHeight="1" spans="1:4">
      <c r="A13" s="207">
        <v>2010201</v>
      </c>
      <c r="B13" s="211" t="s">
        <v>39</v>
      </c>
      <c r="C13" s="212">
        <v>835</v>
      </c>
      <c r="D13" s="213">
        <v>926</v>
      </c>
    </row>
    <row r="14" ht="18.2" customHeight="1" spans="1:4">
      <c r="A14" s="207">
        <v>2010202</v>
      </c>
      <c r="B14" s="211" t="s">
        <v>40</v>
      </c>
      <c r="C14" s="212">
        <v>271</v>
      </c>
      <c r="D14" s="213">
        <v>108</v>
      </c>
    </row>
    <row r="15" ht="18.2" customHeight="1" spans="1:4">
      <c r="A15" s="207">
        <v>2010204</v>
      </c>
      <c r="B15" s="211" t="s">
        <v>49</v>
      </c>
      <c r="C15" s="212">
        <v>254</v>
      </c>
      <c r="D15" s="213">
        <v>170</v>
      </c>
    </row>
    <row r="16" ht="18.2" customHeight="1" spans="1:4">
      <c r="A16" s="207">
        <v>2010205</v>
      </c>
      <c r="B16" s="211" t="s">
        <v>50</v>
      </c>
      <c r="C16" s="212">
        <v>94</v>
      </c>
      <c r="D16" s="213">
        <v>120</v>
      </c>
    </row>
    <row r="17" ht="18.2" customHeight="1" spans="1:4">
      <c r="A17" s="207">
        <v>2010250</v>
      </c>
      <c r="B17" s="211" t="s">
        <v>46</v>
      </c>
      <c r="C17" s="212">
        <v>5</v>
      </c>
      <c r="D17" s="213">
        <v>29</v>
      </c>
    </row>
    <row r="18" ht="18.2" customHeight="1" spans="1:4">
      <c r="A18" s="207">
        <v>2010299</v>
      </c>
      <c r="B18" s="211" t="s">
        <v>52</v>
      </c>
      <c r="C18" s="212">
        <v>85</v>
      </c>
      <c r="D18" s="213"/>
    </row>
    <row r="19" ht="18.2" customHeight="1" spans="1:4">
      <c r="A19" s="207">
        <v>20103</v>
      </c>
      <c r="B19" s="211" t="s">
        <v>53</v>
      </c>
      <c r="C19" s="212">
        <v>16572</v>
      </c>
      <c r="D19" s="213">
        <f>SUM(D20:D24)</f>
        <v>17850</v>
      </c>
    </row>
    <row r="20" ht="18.2" customHeight="1" spans="1:4">
      <c r="A20" s="207">
        <v>2010301</v>
      </c>
      <c r="B20" s="211" t="s">
        <v>39</v>
      </c>
      <c r="C20" s="212">
        <v>2491</v>
      </c>
      <c r="D20" s="213">
        <v>3206</v>
      </c>
    </row>
    <row r="21" ht="18.2" customHeight="1" spans="1:4">
      <c r="A21" s="207">
        <v>2010302</v>
      </c>
      <c r="B21" s="211" t="s">
        <v>40</v>
      </c>
      <c r="C21" s="212">
        <v>1424</v>
      </c>
      <c r="D21" s="213">
        <v>1803</v>
      </c>
    </row>
    <row r="22" ht="18.2" customHeight="1" spans="1:4">
      <c r="A22" s="207">
        <v>2010306</v>
      </c>
      <c r="B22" s="211" t="s">
        <v>55</v>
      </c>
      <c r="C22" s="212">
        <v>1122</v>
      </c>
      <c r="D22" s="213">
        <v>799</v>
      </c>
    </row>
    <row r="23" ht="18.2" customHeight="1" spans="1:4">
      <c r="A23" s="207">
        <v>2010350</v>
      </c>
      <c r="B23" s="211" t="s">
        <v>46</v>
      </c>
      <c r="C23" s="212">
        <v>5695</v>
      </c>
      <c r="D23" s="213">
        <v>5934</v>
      </c>
    </row>
    <row r="24" ht="18.2" customHeight="1" spans="1:4">
      <c r="A24" s="207">
        <v>2010399</v>
      </c>
      <c r="B24" s="211" t="s">
        <v>56</v>
      </c>
      <c r="C24" s="212">
        <v>5840</v>
      </c>
      <c r="D24" s="213">
        <v>6108</v>
      </c>
    </row>
    <row r="25" ht="18.2" customHeight="1" spans="1:4">
      <c r="A25" s="207">
        <v>20104</v>
      </c>
      <c r="B25" s="211" t="s">
        <v>57</v>
      </c>
      <c r="C25" s="212">
        <v>1765</v>
      </c>
      <c r="D25" s="213">
        <f>SUM(D26:D30)</f>
        <v>4145</v>
      </c>
    </row>
    <row r="26" ht="18.2" customHeight="1" spans="1:4">
      <c r="A26" s="207">
        <v>2010401</v>
      </c>
      <c r="B26" s="211" t="s">
        <v>39</v>
      </c>
      <c r="C26" s="212">
        <v>759</v>
      </c>
      <c r="D26" s="213">
        <v>767</v>
      </c>
    </row>
    <row r="27" ht="18.2" customHeight="1" spans="1:4">
      <c r="A27" s="207">
        <v>2010402</v>
      </c>
      <c r="B27" s="211" t="s">
        <v>40</v>
      </c>
      <c r="C27" s="212">
        <v>265</v>
      </c>
      <c r="D27" s="213">
        <v>395</v>
      </c>
    </row>
    <row r="28" ht="18.2" customHeight="1" spans="1:4">
      <c r="A28" s="207">
        <v>2010404</v>
      </c>
      <c r="B28" s="211" t="s">
        <v>58</v>
      </c>
      <c r="C28" s="212">
        <v>0</v>
      </c>
      <c r="D28" s="213">
        <v>200</v>
      </c>
    </row>
    <row r="29" ht="18.2" customHeight="1" spans="1:4">
      <c r="A29" s="207">
        <v>2010450</v>
      </c>
      <c r="B29" s="211" t="s">
        <v>46</v>
      </c>
      <c r="C29" s="212">
        <v>194</v>
      </c>
      <c r="D29" s="213">
        <v>187</v>
      </c>
    </row>
    <row r="30" ht="18.2" customHeight="1" spans="1:4">
      <c r="A30" s="207">
        <v>2010499</v>
      </c>
      <c r="B30" s="211" t="s">
        <v>61</v>
      </c>
      <c r="C30" s="212">
        <v>547</v>
      </c>
      <c r="D30" s="213">
        <v>2596</v>
      </c>
    </row>
    <row r="31" ht="18.2" customHeight="1" spans="1:4">
      <c r="A31" s="207">
        <v>20105</v>
      </c>
      <c r="B31" s="211" t="s">
        <v>62</v>
      </c>
      <c r="C31" s="212">
        <v>1051</v>
      </c>
      <c r="D31" s="213">
        <f>SUM(D32:D35)</f>
        <v>1092</v>
      </c>
    </row>
    <row r="32" ht="18.2" customHeight="1" spans="1:4">
      <c r="A32" s="207">
        <v>2010501</v>
      </c>
      <c r="B32" s="211" t="s">
        <v>39</v>
      </c>
      <c r="C32" s="212">
        <v>562</v>
      </c>
      <c r="D32" s="213">
        <v>704</v>
      </c>
    </row>
    <row r="33" ht="18.2" customHeight="1" spans="1:4">
      <c r="A33" s="207">
        <v>2010505</v>
      </c>
      <c r="B33" s="211" t="s">
        <v>64</v>
      </c>
      <c r="C33" s="212">
        <v>358</v>
      </c>
      <c r="D33" s="213">
        <v>310</v>
      </c>
    </row>
    <row r="34" ht="18.2" customHeight="1" spans="1:4">
      <c r="A34" s="207">
        <v>2010507</v>
      </c>
      <c r="B34" s="211" t="s">
        <v>66</v>
      </c>
      <c r="C34" s="212">
        <v>57</v>
      </c>
      <c r="D34" s="213">
        <v>10</v>
      </c>
    </row>
    <row r="35" ht="18.2" customHeight="1" spans="1:4">
      <c r="A35" s="207">
        <v>2010550</v>
      </c>
      <c r="B35" s="211" t="s">
        <v>46</v>
      </c>
      <c r="C35" s="212">
        <v>74</v>
      </c>
      <c r="D35" s="213">
        <v>68</v>
      </c>
    </row>
    <row r="36" ht="18.2" customHeight="1" spans="1:4">
      <c r="A36" s="207">
        <v>20106</v>
      </c>
      <c r="B36" s="211" t="s">
        <v>68</v>
      </c>
      <c r="C36" s="212">
        <v>2899</v>
      </c>
      <c r="D36" s="213">
        <f>SUM(D37:D41)</f>
        <v>4434</v>
      </c>
    </row>
    <row r="37" ht="18.2" customHeight="1" spans="1:4">
      <c r="A37" s="207">
        <v>2010601</v>
      </c>
      <c r="B37" s="211" t="s">
        <v>39</v>
      </c>
      <c r="C37" s="212">
        <v>1095</v>
      </c>
      <c r="D37" s="213">
        <v>1323</v>
      </c>
    </row>
    <row r="38" ht="18.2" customHeight="1" spans="1:4">
      <c r="A38" s="207">
        <v>2010602</v>
      </c>
      <c r="B38" s="211" t="s">
        <v>40</v>
      </c>
      <c r="C38" s="212">
        <v>186</v>
      </c>
      <c r="D38" s="213">
        <v>298</v>
      </c>
    </row>
    <row r="39" ht="18.2" customHeight="1" spans="1:4">
      <c r="A39" s="207">
        <v>2010608</v>
      </c>
      <c r="B39" s="211" t="s">
        <v>73</v>
      </c>
      <c r="C39" s="212">
        <v>391</v>
      </c>
      <c r="D39" s="213">
        <v>1062</v>
      </c>
    </row>
    <row r="40" ht="18.2" customHeight="1" spans="1:4">
      <c r="A40" s="207">
        <v>2010650</v>
      </c>
      <c r="B40" s="211" t="s">
        <v>46</v>
      </c>
      <c r="C40" s="212">
        <v>848</v>
      </c>
      <c r="D40" s="213">
        <v>1084</v>
      </c>
    </row>
    <row r="41" ht="18.2" customHeight="1" spans="1:4">
      <c r="A41" s="207">
        <v>2010699</v>
      </c>
      <c r="B41" s="211" t="s">
        <v>74</v>
      </c>
      <c r="C41" s="212">
        <v>379</v>
      </c>
      <c r="D41" s="213">
        <v>667</v>
      </c>
    </row>
    <row r="42" ht="18.2" customHeight="1" spans="1:4">
      <c r="A42" s="207">
        <v>20107</v>
      </c>
      <c r="B42" s="211" t="s">
        <v>75</v>
      </c>
      <c r="C42" s="212">
        <v>3129</v>
      </c>
      <c r="D42" s="213">
        <v>3614</v>
      </c>
    </row>
    <row r="43" ht="18.2" customHeight="1" spans="1:4">
      <c r="A43" s="207">
        <v>2010701</v>
      </c>
      <c r="B43" s="211" t="s">
        <v>39</v>
      </c>
      <c r="C43" s="212">
        <v>3129</v>
      </c>
      <c r="D43" s="213">
        <v>3614</v>
      </c>
    </row>
    <row r="44" ht="18.2" customHeight="1" spans="1:4">
      <c r="A44" s="207">
        <v>20108</v>
      </c>
      <c r="B44" s="211" t="s">
        <v>77</v>
      </c>
      <c r="C44" s="212">
        <v>1360</v>
      </c>
      <c r="D44" s="213">
        <f>SUM(D45:D48)</f>
        <v>1139</v>
      </c>
    </row>
    <row r="45" ht="18.2" customHeight="1" spans="1:4">
      <c r="A45" s="207">
        <v>2010801</v>
      </c>
      <c r="B45" s="211" t="s">
        <v>39</v>
      </c>
      <c r="C45" s="212">
        <v>666</v>
      </c>
      <c r="D45" s="213">
        <v>741</v>
      </c>
    </row>
    <row r="46" ht="18.2" customHeight="1" spans="1:4">
      <c r="A46" s="207">
        <v>2010802</v>
      </c>
      <c r="B46" s="211" t="s">
        <v>40</v>
      </c>
      <c r="C46" s="212">
        <v>5</v>
      </c>
      <c r="D46" s="213"/>
    </row>
    <row r="47" ht="18.2" customHeight="1" spans="1:4">
      <c r="A47" s="207">
        <v>2010804</v>
      </c>
      <c r="B47" s="211" t="s">
        <v>78</v>
      </c>
      <c r="C47" s="212">
        <v>457</v>
      </c>
      <c r="D47" s="213">
        <v>149</v>
      </c>
    </row>
    <row r="48" ht="18.2" customHeight="1" spans="1:4">
      <c r="A48" s="207">
        <v>2010850</v>
      </c>
      <c r="B48" s="211" t="s">
        <v>46</v>
      </c>
      <c r="C48" s="212">
        <v>232</v>
      </c>
      <c r="D48" s="213">
        <v>249</v>
      </c>
    </row>
    <row r="49" ht="18.2" customHeight="1" spans="1:4">
      <c r="A49" s="207">
        <v>20109</v>
      </c>
      <c r="B49" s="211" t="s">
        <v>80</v>
      </c>
      <c r="C49" s="212">
        <v>150</v>
      </c>
      <c r="D49" s="213">
        <v>143</v>
      </c>
    </row>
    <row r="50" ht="18.2" customHeight="1" spans="1:4">
      <c r="A50" s="207">
        <v>2010999</v>
      </c>
      <c r="B50" s="211" t="s">
        <v>81</v>
      </c>
      <c r="C50" s="212">
        <v>150</v>
      </c>
      <c r="D50" s="213">
        <v>143</v>
      </c>
    </row>
    <row r="51" ht="18.2" customHeight="1" spans="1:4">
      <c r="A51" s="207">
        <v>20111</v>
      </c>
      <c r="B51" s="211" t="s">
        <v>82</v>
      </c>
      <c r="C51" s="212">
        <v>6710</v>
      </c>
      <c r="D51" s="213">
        <f>SUM(D52:D57)</f>
        <v>6745</v>
      </c>
    </row>
    <row r="52" ht="18.2" customHeight="1" spans="1:4">
      <c r="A52" s="207">
        <v>2011101</v>
      </c>
      <c r="B52" s="211" t="s">
        <v>39</v>
      </c>
      <c r="C52" s="212">
        <v>2237</v>
      </c>
      <c r="D52" s="213">
        <v>2316</v>
      </c>
    </row>
    <row r="53" ht="18.2" customHeight="1" spans="1:4">
      <c r="A53" s="207">
        <v>2011102</v>
      </c>
      <c r="B53" s="211" t="s">
        <v>40</v>
      </c>
      <c r="C53" s="212">
        <v>1035</v>
      </c>
      <c r="D53" s="213">
        <v>662</v>
      </c>
    </row>
    <row r="54" ht="18.2" customHeight="1" spans="1:4">
      <c r="A54" s="207">
        <v>2011104</v>
      </c>
      <c r="B54" s="211" t="s">
        <v>83</v>
      </c>
      <c r="C54" s="212">
        <v>1475</v>
      </c>
      <c r="D54" s="213">
        <v>1785</v>
      </c>
    </row>
    <row r="55" ht="18.2" customHeight="1" spans="1:4">
      <c r="A55" s="207">
        <v>2011106</v>
      </c>
      <c r="B55" s="211" t="s">
        <v>84</v>
      </c>
      <c r="C55" s="212">
        <v>39</v>
      </c>
      <c r="D55" s="213">
        <v>303</v>
      </c>
    </row>
    <row r="56" ht="18.2" customHeight="1" spans="1:4">
      <c r="A56" s="207">
        <v>2011150</v>
      </c>
      <c r="B56" s="211" t="s">
        <v>46</v>
      </c>
      <c r="C56" s="212">
        <v>1150</v>
      </c>
      <c r="D56" s="213">
        <v>1563</v>
      </c>
    </row>
    <row r="57" ht="18.2" customHeight="1" spans="1:4">
      <c r="A57" s="207">
        <v>2011199</v>
      </c>
      <c r="B57" s="211" t="s">
        <v>85</v>
      </c>
      <c r="C57" s="212">
        <v>774</v>
      </c>
      <c r="D57" s="213">
        <v>116</v>
      </c>
    </row>
    <row r="58" ht="18.2" customHeight="1" spans="1:4">
      <c r="A58" s="207">
        <v>20113</v>
      </c>
      <c r="B58" s="211" t="s">
        <v>86</v>
      </c>
      <c r="C58" s="212">
        <v>1183</v>
      </c>
      <c r="D58" s="213">
        <f>SUM(D59:D62)</f>
        <v>1412</v>
      </c>
    </row>
    <row r="59" ht="18.2" customHeight="1" spans="1:4">
      <c r="A59" s="207">
        <v>2011301</v>
      </c>
      <c r="B59" s="211" t="s">
        <v>39</v>
      </c>
      <c r="C59" s="212">
        <v>479</v>
      </c>
      <c r="D59" s="213">
        <v>543</v>
      </c>
    </row>
    <row r="60" ht="18.2" customHeight="1" spans="1:4">
      <c r="A60" s="207">
        <v>2011308</v>
      </c>
      <c r="B60" s="211" t="s">
        <v>87</v>
      </c>
      <c r="C60" s="212">
        <v>371</v>
      </c>
      <c r="D60" s="213">
        <v>500</v>
      </c>
    </row>
    <row r="61" ht="18.2" customHeight="1" spans="1:4">
      <c r="A61" s="207">
        <v>2011350</v>
      </c>
      <c r="B61" s="211" t="s">
        <v>46</v>
      </c>
      <c r="C61" s="212">
        <v>327</v>
      </c>
      <c r="D61" s="213">
        <v>362</v>
      </c>
    </row>
    <row r="62" ht="18.2" customHeight="1" spans="1:4">
      <c r="A62" s="207">
        <v>2011399</v>
      </c>
      <c r="B62" s="211" t="s">
        <v>88</v>
      </c>
      <c r="C62" s="212">
        <v>6</v>
      </c>
      <c r="D62" s="213">
        <v>7</v>
      </c>
    </row>
    <row r="63" ht="18.2" customHeight="1" spans="1:4">
      <c r="A63" s="207">
        <v>20114</v>
      </c>
      <c r="B63" s="211" t="s">
        <v>89</v>
      </c>
      <c r="C63" s="212">
        <v>75</v>
      </c>
      <c r="D63" s="213"/>
    </row>
    <row r="64" ht="18.2" customHeight="1" spans="1:4">
      <c r="A64" s="207">
        <v>2011499</v>
      </c>
      <c r="B64" s="211" t="s">
        <v>90</v>
      </c>
      <c r="C64" s="212">
        <v>75</v>
      </c>
      <c r="D64" s="213"/>
    </row>
    <row r="65" ht="18.2" customHeight="1" spans="1:4">
      <c r="A65" s="207">
        <v>20123</v>
      </c>
      <c r="B65" s="211" t="s">
        <v>91</v>
      </c>
      <c r="C65" s="212">
        <v>787</v>
      </c>
      <c r="D65" s="213">
        <f>SUM(D66:D69)</f>
        <v>746</v>
      </c>
    </row>
    <row r="66" ht="18.2" customHeight="1" spans="1:4">
      <c r="A66" s="207">
        <v>2012301</v>
      </c>
      <c r="B66" s="211" t="s">
        <v>39</v>
      </c>
      <c r="C66" s="212">
        <v>181</v>
      </c>
      <c r="D66" s="213">
        <v>184</v>
      </c>
    </row>
    <row r="67" ht="18.2" customHeight="1" spans="1:4">
      <c r="A67" s="207">
        <v>2012304</v>
      </c>
      <c r="B67" s="211" t="s">
        <v>92</v>
      </c>
      <c r="C67" s="212">
        <v>290</v>
      </c>
      <c r="D67" s="213">
        <v>384</v>
      </c>
    </row>
    <row r="68" ht="18.2" customHeight="1" spans="1:4">
      <c r="A68" s="207">
        <v>2012350</v>
      </c>
      <c r="B68" s="211" t="s">
        <v>46</v>
      </c>
      <c r="C68" s="212">
        <v>66</v>
      </c>
      <c r="D68" s="213">
        <v>71</v>
      </c>
    </row>
    <row r="69" ht="18.2" customHeight="1" spans="1:4">
      <c r="A69" s="207">
        <v>2012399</v>
      </c>
      <c r="B69" s="211" t="s">
        <v>93</v>
      </c>
      <c r="C69" s="212">
        <v>250</v>
      </c>
      <c r="D69" s="213">
        <v>107</v>
      </c>
    </row>
    <row r="70" ht="18.2" customHeight="1" spans="1:4">
      <c r="A70" s="207">
        <v>20125</v>
      </c>
      <c r="B70" s="211" t="s">
        <v>94</v>
      </c>
      <c r="C70" s="212">
        <v>0</v>
      </c>
      <c r="D70" s="213"/>
    </row>
    <row r="71" ht="18.2" customHeight="1" spans="1:4">
      <c r="A71" s="207">
        <v>20126</v>
      </c>
      <c r="B71" s="211" t="s">
        <v>95</v>
      </c>
      <c r="C71" s="212">
        <v>1053</v>
      </c>
      <c r="D71" s="213">
        <f>SUM(D72:D75)</f>
        <v>1173</v>
      </c>
    </row>
    <row r="72" ht="18.2" customHeight="1" spans="1:4">
      <c r="A72" s="207">
        <v>2012601</v>
      </c>
      <c r="B72" s="211" t="s">
        <v>39</v>
      </c>
      <c r="C72" s="212">
        <v>554</v>
      </c>
      <c r="D72" s="213">
        <v>659</v>
      </c>
    </row>
    <row r="73" ht="18.2" customHeight="1" spans="1:4">
      <c r="A73" s="207">
        <v>2012602</v>
      </c>
      <c r="B73" s="211" t="s">
        <v>40</v>
      </c>
      <c r="C73" s="212">
        <v>95</v>
      </c>
      <c r="D73" s="213">
        <v>88</v>
      </c>
    </row>
    <row r="74" ht="18.2" customHeight="1" spans="1:4">
      <c r="A74" s="207">
        <v>2012604</v>
      </c>
      <c r="B74" s="211" t="s">
        <v>96</v>
      </c>
      <c r="C74" s="212">
        <v>287</v>
      </c>
      <c r="D74" s="213">
        <v>403</v>
      </c>
    </row>
    <row r="75" ht="18.2" customHeight="1" spans="1:4">
      <c r="A75" s="207">
        <v>2012699</v>
      </c>
      <c r="B75" s="211" t="s">
        <v>97</v>
      </c>
      <c r="C75" s="212">
        <v>117</v>
      </c>
      <c r="D75" s="213">
        <v>23</v>
      </c>
    </row>
    <row r="76" ht="18.2" customHeight="1" spans="1:4">
      <c r="A76" s="207">
        <v>20128</v>
      </c>
      <c r="B76" s="211" t="s">
        <v>98</v>
      </c>
      <c r="C76" s="212">
        <v>279</v>
      </c>
      <c r="D76" s="213">
        <f>SUM(D77:D79)</f>
        <v>289</v>
      </c>
    </row>
    <row r="77" ht="18.2" customHeight="1" spans="1:4">
      <c r="A77" s="207">
        <v>2012801</v>
      </c>
      <c r="B77" s="211" t="s">
        <v>39</v>
      </c>
      <c r="C77" s="212">
        <v>176</v>
      </c>
      <c r="D77" s="213">
        <v>130</v>
      </c>
    </row>
    <row r="78" ht="18.2" customHeight="1" spans="1:4">
      <c r="A78" s="207">
        <v>2012802</v>
      </c>
      <c r="B78" s="211" t="s">
        <v>40</v>
      </c>
      <c r="C78" s="212">
        <v>101</v>
      </c>
      <c r="D78" s="213">
        <v>110</v>
      </c>
    </row>
    <row r="79" ht="18.2" customHeight="1" spans="1:4">
      <c r="A79" s="207">
        <v>2012850</v>
      </c>
      <c r="B79" s="211" t="s">
        <v>46</v>
      </c>
      <c r="C79" s="212">
        <v>2</v>
      </c>
      <c r="D79" s="213">
        <v>49</v>
      </c>
    </row>
    <row r="80" ht="18.2" customHeight="1" spans="1:4">
      <c r="A80" s="207">
        <v>20129</v>
      </c>
      <c r="B80" s="211" t="s">
        <v>100</v>
      </c>
      <c r="C80" s="212">
        <v>3598</v>
      </c>
      <c r="D80" s="213">
        <f>SUM(D81:D85)</f>
        <v>3788</v>
      </c>
    </row>
    <row r="81" ht="18.2" customHeight="1" spans="1:4">
      <c r="A81" s="207">
        <v>2012901</v>
      </c>
      <c r="B81" s="211" t="s">
        <v>39</v>
      </c>
      <c r="C81" s="212">
        <v>310</v>
      </c>
      <c r="D81" s="213">
        <v>343</v>
      </c>
    </row>
    <row r="82" ht="18.2" customHeight="1" spans="1:4">
      <c r="A82" s="207">
        <v>2012902</v>
      </c>
      <c r="B82" s="211" t="s">
        <v>40</v>
      </c>
      <c r="C82" s="212">
        <v>230</v>
      </c>
      <c r="D82" s="213">
        <v>251</v>
      </c>
    </row>
    <row r="83" ht="18.2" customHeight="1" spans="1:4">
      <c r="A83" s="207">
        <v>2012906</v>
      </c>
      <c r="B83" s="211" t="s">
        <v>101</v>
      </c>
      <c r="C83" s="212">
        <v>0</v>
      </c>
      <c r="D83" s="213">
        <v>2676</v>
      </c>
    </row>
    <row r="84" ht="18.2" customHeight="1" spans="1:4">
      <c r="A84" s="207">
        <v>2012950</v>
      </c>
      <c r="B84" s="211" t="s">
        <v>46</v>
      </c>
      <c r="C84" s="212">
        <v>302</v>
      </c>
      <c r="D84" s="213">
        <v>336</v>
      </c>
    </row>
    <row r="85" ht="18.2" customHeight="1" spans="1:4">
      <c r="A85" s="207">
        <v>2012999</v>
      </c>
      <c r="B85" s="211" t="s">
        <v>102</v>
      </c>
      <c r="C85" s="212">
        <v>2756</v>
      </c>
      <c r="D85" s="213">
        <v>182</v>
      </c>
    </row>
    <row r="86" ht="18.2" customHeight="1" spans="1:4">
      <c r="A86" s="207">
        <v>20131</v>
      </c>
      <c r="B86" s="211" t="s">
        <v>103</v>
      </c>
      <c r="C86" s="212">
        <v>2214</v>
      </c>
      <c r="D86" s="213">
        <f>SUM(D87:D90)</f>
        <v>2420</v>
      </c>
    </row>
    <row r="87" ht="18.2" customHeight="1" spans="1:4">
      <c r="A87" s="207">
        <v>2013101</v>
      </c>
      <c r="B87" s="211" t="s">
        <v>39</v>
      </c>
      <c r="C87" s="212">
        <v>1527</v>
      </c>
      <c r="D87" s="213">
        <v>1685</v>
      </c>
    </row>
    <row r="88" ht="18.2" customHeight="1" spans="1:4">
      <c r="A88" s="207">
        <v>2013102</v>
      </c>
      <c r="B88" s="211" t="s">
        <v>40</v>
      </c>
      <c r="C88" s="212">
        <v>186</v>
      </c>
      <c r="D88" s="213">
        <v>526</v>
      </c>
    </row>
    <row r="89" ht="18.2" customHeight="1" spans="1:4">
      <c r="A89" s="207">
        <v>2013150</v>
      </c>
      <c r="B89" s="211" t="s">
        <v>46</v>
      </c>
      <c r="C89" s="212">
        <v>206</v>
      </c>
      <c r="D89" s="213">
        <v>209</v>
      </c>
    </row>
    <row r="90" ht="18.2" customHeight="1" spans="1:4">
      <c r="A90" s="207">
        <v>2013199</v>
      </c>
      <c r="B90" s="211" t="s">
        <v>105</v>
      </c>
      <c r="C90" s="212">
        <v>295</v>
      </c>
      <c r="D90" s="213"/>
    </row>
    <row r="91" ht="18.2" customHeight="1" spans="1:4">
      <c r="A91" s="207">
        <v>20132</v>
      </c>
      <c r="B91" s="211" t="s">
        <v>106</v>
      </c>
      <c r="C91" s="212">
        <v>1026</v>
      </c>
      <c r="D91" s="213">
        <f>SUM(D92:D96)</f>
        <v>1345</v>
      </c>
    </row>
    <row r="92" ht="18.2" customHeight="1" spans="1:4">
      <c r="A92" s="207">
        <v>2013201</v>
      </c>
      <c r="B92" s="211" t="s">
        <v>39</v>
      </c>
      <c r="C92" s="212">
        <v>568</v>
      </c>
      <c r="D92" s="213">
        <v>712</v>
      </c>
    </row>
    <row r="93" ht="18.2" customHeight="1" spans="1:4">
      <c r="A93" s="207">
        <v>2013202</v>
      </c>
      <c r="B93" s="211" t="s">
        <v>40</v>
      </c>
      <c r="C93" s="212">
        <v>128</v>
      </c>
      <c r="D93" s="213">
        <v>173</v>
      </c>
    </row>
    <row r="94" ht="18.2" customHeight="1" spans="1:4">
      <c r="A94" s="207">
        <v>2013204</v>
      </c>
      <c r="B94" s="211" t="s">
        <v>107</v>
      </c>
      <c r="C94" s="212">
        <v>35</v>
      </c>
      <c r="D94" s="213">
        <v>241</v>
      </c>
    </row>
    <row r="95" ht="18.2" customHeight="1" spans="1:4">
      <c r="A95" s="207">
        <v>2013250</v>
      </c>
      <c r="B95" s="211" t="s">
        <v>46</v>
      </c>
      <c r="C95" s="212">
        <v>108</v>
      </c>
      <c r="D95" s="213">
        <v>130</v>
      </c>
    </row>
    <row r="96" ht="18.2" customHeight="1" spans="1:4">
      <c r="A96" s="207">
        <v>2013299</v>
      </c>
      <c r="B96" s="211" t="s">
        <v>108</v>
      </c>
      <c r="C96" s="212">
        <v>187</v>
      </c>
      <c r="D96" s="213">
        <v>89</v>
      </c>
    </row>
    <row r="97" ht="18.2" customHeight="1" spans="1:4">
      <c r="A97" s="207">
        <v>20133</v>
      </c>
      <c r="B97" s="211" t="s">
        <v>109</v>
      </c>
      <c r="C97" s="212">
        <v>1821</v>
      </c>
      <c r="D97" s="213">
        <f>SUM(D98:D101)</f>
        <v>1695</v>
      </c>
    </row>
    <row r="98" ht="18.2" customHeight="1" spans="1:4">
      <c r="A98" s="207">
        <v>2013301</v>
      </c>
      <c r="B98" s="211" t="s">
        <v>39</v>
      </c>
      <c r="C98" s="212">
        <v>423</v>
      </c>
      <c r="D98" s="213">
        <v>469</v>
      </c>
    </row>
    <row r="99" ht="18.2" customHeight="1" spans="1:4">
      <c r="A99" s="207">
        <v>2013302</v>
      </c>
      <c r="B99" s="211" t="s">
        <v>40</v>
      </c>
      <c r="C99" s="212">
        <v>539</v>
      </c>
      <c r="D99" s="213">
        <v>607</v>
      </c>
    </row>
    <row r="100" ht="18.2" customHeight="1" spans="1:4">
      <c r="A100" s="214">
        <v>2013350</v>
      </c>
      <c r="B100" s="215" t="s">
        <v>46</v>
      </c>
      <c r="C100" s="212">
        <v>148</v>
      </c>
      <c r="D100" s="213">
        <v>148</v>
      </c>
    </row>
    <row r="101" ht="18.2" customHeight="1" spans="1:4">
      <c r="A101" s="207">
        <v>2013399</v>
      </c>
      <c r="B101" s="211" t="s">
        <v>111</v>
      </c>
      <c r="C101" s="212">
        <v>711</v>
      </c>
      <c r="D101" s="213">
        <v>471</v>
      </c>
    </row>
    <row r="102" ht="18.2" customHeight="1" spans="1:4">
      <c r="A102" s="207">
        <v>20134</v>
      </c>
      <c r="B102" s="211" t="s">
        <v>112</v>
      </c>
      <c r="C102" s="212">
        <v>623</v>
      </c>
      <c r="D102" s="213">
        <f>SUM(D103:D105)</f>
        <v>775</v>
      </c>
    </row>
    <row r="103" ht="18.2" customHeight="1" spans="1:4">
      <c r="A103" s="207">
        <v>2013401</v>
      </c>
      <c r="B103" s="211" t="s">
        <v>39</v>
      </c>
      <c r="C103" s="212">
        <v>346</v>
      </c>
      <c r="D103" s="213">
        <v>414</v>
      </c>
    </row>
    <row r="104" ht="18.2" customHeight="1" spans="1:4">
      <c r="A104" s="207">
        <v>2013402</v>
      </c>
      <c r="B104" s="211" t="s">
        <v>40</v>
      </c>
      <c r="C104" s="212">
        <v>172</v>
      </c>
      <c r="D104" s="213">
        <v>255</v>
      </c>
    </row>
    <row r="105" ht="18.2" customHeight="1" spans="1:4">
      <c r="A105" s="207">
        <v>2013450</v>
      </c>
      <c r="B105" s="211" t="s">
        <v>46</v>
      </c>
      <c r="C105" s="212">
        <v>105</v>
      </c>
      <c r="D105" s="213">
        <v>106</v>
      </c>
    </row>
    <row r="106" ht="18.2" customHeight="1" spans="1:4">
      <c r="A106" s="207">
        <v>20135</v>
      </c>
      <c r="B106" s="211" t="s">
        <v>116</v>
      </c>
      <c r="C106" s="212">
        <v>113</v>
      </c>
      <c r="D106" s="213">
        <f>SUM(D107:D108)</f>
        <v>162</v>
      </c>
    </row>
    <row r="107" ht="18.2" customHeight="1" spans="1:4">
      <c r="A107" s="207">
        <v>2013501</v>
      </c>
      <c r="B107" s="211" t="s">
        <v>39</v>
      </c>
      <c r="C107" s="212">
        <v>105</v>
      </c>
      <c r="D107" s="213">
        <v>111</v>
      </c>
    </row>
    <row r="108" ht="18.2" customHeight="1" spans="1:4">
      <c r="A108" s="207">
        <v>2013502</v>
      </c>
      <c r="B108" s="211" t="s">
        <v>40</v>
      </c>
      <c r="C108" s="212">
        <v>8</v>
      </c>
      <c r="D108" s="213">
        <v>51</v>
      </c>
    </row>
    <row r="109" ht="18.2" customHeight="1" spans="1:4">
      <c r="A109" s="207">
        <v>20136</v>
      </c>
      <c r="B109" s="211" t="s">
        <v>117</v>
      </c>
      <c r="C109" s="212">
        <v>1467</v>
      </c>
      <c r="D109" s="213">
        <f>SUM(D110:D113)</f>
        <v>1713</v>
      </c>
    </row>
    <row r="110" ht="18.2" customHeight="1" spans="1:4">
      <c r="A110" s="207">
        <v>2013601</v>
      </c>
      <c r="B110" s="211" t="s">
        <v>39</v>
      </c>
      <c r="C110" s="212">
        <v>986</v>
      </c>
      <c r="D110" s="213">
        <v>1087</v>
      </c>
    </row>
    <row r="111" ht="18.2" customHeight="1" spans="1:4">
      <c r="A111" s="207">
        <v>2013602</v>
      </c>
      <c r="B111" s="211" t="s">
        <v>40</v>
      </c>
      <c r="C111" s="212">
        <v>341</v>
      </c>
      <c r="D111" s="213">
        <v>527</v>
      </c>
    </row>
    <row r="112" ht="18.2" customHeight="1" spans="1:4">
      <c r="A112" s="207">
        <v>2013650</v>
      </c>
      <c r="B112" s="211" t="s">
        <v>46</v>
      </c>
      <c r="C112" s="212">
        <v>104</v>
      </c>
      <c r="D112" s="213">
        <v>99</v>
      </c>
    </row>
    <row r="113" ht="18.2" customHeight="1" spans="1:4">
      <c r="A113" s="207">
        <v>2013699</v>
      </c>
      <c r="B113" s="211" t="s">
        <v>118</v>
      </c>
      <c r="C113" s="212">
        <v>36</v>
      </c>
      <c r="D113" s="213"/>
    </row>
    <row r="114" ht="18.2" customHeight="1" spans="1:4">
      <c r="A114" s="207">
        <v>20137</v>
      </c>
      <c r="B114" s="211" t="s">
        <v>119</v>
      </c>
      <c r="C114" s="212">
        <v>531</v>
      </c>
      <c r="D114" s="213">
        <f>SUM(D115:D117)</f>
        <v>541</v>
      </c>
    </row>
    <row r="115" ht="18.2" customHeight="1" spans="1:4">
      <c r="A115" s="207">
        <v>2013701</v>
      </c>
      <c r="B115" s="211" t="s">
        <v>39</v>
      </c>
      <c r="C115" s="212">
        <v>208</v>
      </c>
      <c r="D115" s="213">
        <v>210</v>
      </c>
    </row>
    <row r="116" ht="18.2" customHeight="1" spans="1:4">
      <c r="A116" s="207">
        <v>2013704</v>
      </c>
      <c r="B116" s="211" t="s">
        <v>120</v>
      </c>
      <c r="C116" s="212">
        <v>255</v>
      </c>
      <c r="D116" s="213">
        <v>225</v>
      </c>
    </row>
    <row r="117" ht="18.2" customHeight="1" spans="1:4">
      <c r="A117" s="207">
        <v>2013750</v>
      </c>
      <c r="B117" s="211" t="s">
        <v>46</v>
      </c>
      <c r="C117" s="212">
        <v>68</v>
      </c>
      <c r="D117" s="213">
        <v>106</v>
      </c>
    </row>
    <row r="118" ht="18.2" customHeight="1" spans="1:4">
      <c r="A118" s="207">
        <v>20138</v>
      </c>
      <c r="B118" s="211" t="s">
        <v>121</v>
      </c>
      <c r="C118" s="212">
        <v>6253</v>
      </c>
      <c r="D118" s="213">
        <f>SUM(D119:D125)</f>
        <v>6408</v>
      </c>
    </row>
    <row r="119" ht="18.2" customHeight="1" spans="1:4">
      <c r="A119" s="207">
        <v>2013801</v>
      </c>
      <c r="B119" s="211" t="s">
        <v>39</v>
      </c>
      <c r="C119" s="212">
        <v>1802</v>
      </c>
      <c r="D119" s="213">
        <v>1973</v>
      </c>
    </row>
    <row r="120" ht="18.2" customHeight="1" spans="1:4">
      <c r="A120" s="207">
        <v>2013805</v>
      </c>
      <c r="B120" s="211" t="s">
        <v>123</v>
      </c>
      <c r="C120" s="212">
        <v>164</v>
      </c>
      <c r="D120" s="213">
        <v>174</v>
      </c>
    </row>
    <row r="121" ht="18.2" customHeight="1" spans="1:4">
      <c r="A121" s="207">
        <v>2013810</v>
      </c>
      <c r="B121" s="211" t="s">
        <v>124</v>
      </c>
      <c r="C121" s="212">
        <v>301</v>
      </c>
      <c r="D121" s="213">
        <v>250</v>
      </c>
    </row>
    <row r="122" ht="18.2" customHeight="1" spans="1:4">
      <c r="A122" s="207">
        <v>2013815</v>
      </c>
      <c r="B122" s="211" t="s">
        <v>127</v>
      </c>
      <c r="C122" s="212">
        <v>187</v>
      </c>
      <c r="D122" s="213">
        <v>164</v>
      </c>
    </row>
    <row r="123" ht="18.2" customHeight="1" spans="1:4">
      <c r="A123" s="207">
        <v>2013816</v>
      </c>
      <c r="B123" s="211" t="s">
        <v>128</v>
      </c>
      <c r="C123" s="212">
        <v>50</v>
      </c>
      <c r="D123" s="213">
        <v>55</v>
      </c>
    </row>
    <row r="124" ht="18.2" customHeight="1" spans="1:4">
      <c r="A124" s="207">
        <v>2013850</v>
      </c>
      <c r="B124" s="211" t="s">
        <v>46</v>
      </c>
      <c r="C124" s="212">
        <v>2849</v>
      </c>
      <c r="D124" s="213">
        <v>2756</v>
      </c>
    </row>
    <row r="125" ht="18.2" customHeight="1" spans="1:4">
      <c r="A125" s="207">
        <v>2013899</v>
      </c>
      <c r="B125" s="211" t="s">
        <v>129</v>
      </c>
      <c r="C125" s="212">
        <v>900</v>
      </c>
      <c r="D125" s="213">
        <v>1036</v>
      </c>
    </row>
    <row r="126" s="193" customFormat="1" ht="18.2" customHeight="1" spans="1:4">
      <c r="A126" s="110">
        <v>20139</v>
      </c>
      <c r="B126" s="216" t="s">
        <v>130</v>
      </c>
      <c r="C126" s="213">
        <v>59</v>
      </c>
      <c r="D126" s="213">
        <f>SUM(D127:D130)</f>
        <v>510</v>
      </c>
    </row>
    <row r="127" s="193" customFormat="1" ht="18.2" customHeight="1" spans="1:4">
      <c r="A127" s="110">
        <v>2013901</v>
      </c>
      <c r="B127" s="216" t="s">
        <v>39</v>
      </c>
      <c r="C127" s="213">
        <v>34</v>
      </c>
      <c r="D127" s="213">
        <v>179</v>
      </c>
    </row>
    <row r="128" s="193" customFormat="1" ht="18.2" customHeight="1" spans="1:4">
      <c r="A128" s="110">
        <v>2013902</v>
      </c>
      <c r="B128" s="216" t="s">
        <v>40</v>
      </c>
      <c r="C128" s="213">
        <v>16</v>
      </c>
      <c r="D128" s="213"/>
    </row>
    <row r="129" s="193" customFormat="1" ht="18.2" customHeight="1" spans="1:4">
      <c r="A129" s="110">
        <v>2013904</v>
      </c>
      <c r="B129" s="216" t="s">
        <v>104</v>
      </c>
      <c r="C129" s="213">
        <v>1</v>
      </c>
      <c r="D129" s="213">
        <v>266</v>
      </c>
    </row>
    <row r="130" s="193" customFormat="1" ht="18.2" customHeight="1" spans="1:4">
      <c r="A130" s="110">
        <v>2013950</v>
      </c>
      <c r="B130" s="216" t="s">
        <v>46</v>
      </c>
      <c r="C130" s="213">
        <v>8</v>
      </c>
      <c r="D130" s="213">
        <v>65</v>
      </c>
    </row>
    <row r="131" s="193" customFormat="1" ht="18.2" customHeight="1" spans="1:4">
      <c r="A131" s="110">
        <v>20140</v>
      </c>
      <c r="B131" s="216" t="s">
        <v>132</v>
      </c>
      <c r="C131" s="213">
        <v>606</v>
      </c>
      <c r="D131" s="213">
        <f>SUM(D132:D133)</f>
        <v>892</v>
      </c>
    </row>
    <row r="132" s="193" customFormat="1" ht="18.2" customHeight="1" spans="1:4">
      <c r="A132" s="110">
        <v>2014001</v>
      </c>
      <c r="B132" s="216" t="s">
        <v>39</v>
      </c>
      <c r="C132" s="213">
        <v>589</v>
      </c>
      <c r="D132" s="213">
        <v>692</v>
      </c>
    </row>
    <row r="133" s="193" customFormat="1" ht="18.2" customHeight="1" spans="1:4">
      <c r="A133" s="110">
        <v>2014004</v>
      </c>
      <c r="B133" s="216" t="s">
        <v>133</v>
      </c>
      <c r="C133" s="213">
        <v>17</v>
      </c>
      <c r="D133" s="213">
        <v>200</v>
      </c>
    </row>
    <row r="134" ht="18.2" customHeight="1" spans="1:4">
      <c r="A134" s="207">
        <v>20199</v>
      </c>
      <c r="B134" s="211" t="s">
        <v>135</v>
      </c>
      <c r="C134" s="212">
        <v>1587</v>
      </c>
      <c r="D134" s="213">
        <v>2950</v>
      </c>
    </row>
    <row r="135" ht="18.2" customHeight="1" spans="1:4">
      <c r="A135" s="207">
        <v>2019999</v>
      </c>
      <c r="B135" s="211" t="s">
        <v>136</v>
      </c>
      <c r="C135" s="212">
        <v>1587</v>
      </c>
      <c r="D135" s="213">
        <v>2950</v>
      </c>
    </row>
    <row r="136" ht="18.2" customHeight="1" spans="1:4">
      <c r="A136" s="207">
        <v>202</v>
      </c>
      <c r="B136" s="211" t="s">
        <v>137</v>
      </c>
      <c r="C136" s="212">
        <v>0</v>
      </c>
      <c r="D136" s="213"/>
    </row>
    <row r="137" ht="18.2" customHeight="1" spans="1:4">
      <c r="A137" s="207">
        <v>203</v>
      </c>
      <c r="B137" s="211" t="s">
        <v>138</v>
      </c>
      <c r="C137" s="212">
        <v>2544</v>
      </c>
      <c r="D137" s="213">
        <f>SUM(D138,D139,D140,D141,D145)</f>
        <v>3332</v>
      </c>
    </row>
    <row r="138" ht="18.2" customHeight="1" spans="1:4">
      <c r="A138" s="207">
        <v>20301</v>
      </c>
      <c r="B138" s="211" t="s">
        <v>139</v>
      </c>
      <c r="C138" s="212">
        <v>0</v>
      </c>
      <c r="D138" s="213"/>
    </row>
    <row r="139" ht="18.2" customHeight="1" spans="1:4">
      <c r="A139" s="207">
        <v>20304</v>
      </c>
      <c r="B139" s="211" t="s">
        <v>140</v>
      </c>
      <c r="C139" s="212">
        <v>0</v>
      </c>
      <c r="D139" s="213"/>
    </row>
    <row r="140" ht="18.2" customHeight="1" spans="1:4">
      <c r="A140" s="207">
        <v>20305</v>
      </c>
      <c r="B140" s="211" t="s">
        <v>141</v>
      </c>
      <c r="C140" s="212">
        <v>0</v>
      </c>
      <c r="D140" s="213"/>
    </row>
    <row r="141" ht="18.2" customHeight="1" spans="1:4">
      <c r="A141" s="207">
        <v>20306</v>
      </c>
      <c r="B141" s="211" t="s">
        <v>142</v>
      </c>
      <c r="C141" s="212">
        <v>2544</v>
      </c>
      <c r="D141" s="213">
        <f>SUM(D142:D144)</f>
        <v>3332</v>
      </c>
    </row>
    <row r="142" ht="18.2" customHeight="1" spans="1:4">
      <c r="A142" s="207">
        <v>2030603</v>
      </c>
      <c r="B142" s="211" t="s">
        <v>145</v>
      </c>
      <c r="C142" s="212">
        <v>2196</v>
      </c>
      <c r="D142" s="213">
        <v>1995</v>
      </c>
    </row>
    <row r="143" ht="18.2" customHeight="1" spans="1:4">
      <c r="A143" s="207">
        <v>2030607</v>
      </c>
      <c r="B143" s="211" t="s">
        <v>146</v>
      </c>
      <c r="C143" s="212">
        <v>348</v>
      </c>
      <c r="D143" s="213">
        <v>1137</v>
      </c>
    </row>
    <row r="144" ht="18.2" customHeight="1" spans="1:4">
      <c r="A144" s="207">
        <v>2030699</v>
      </c>
      <c r="B144" s="211" t="s">
        <v>147</v>
      </c>
      <c r="C144" s="212">
        <v>0</v>
      </c>
      <c r="D144" s="213">
        <v>200</v>
      </c>
    </row>
    <row r="145" ht="18.2" customHeight="1" spans="1:4">
      <c r="A145" s="207">
        <v>20399</v>
      </c>
      <c r="B145" s="211" t="s">
        <v>148</v>
      </c>
      <c r="C145" s="212">
        <v>0</v>
      </c>
      <c r="D145" s="213"/>
    </row>
    <row r="146" ht="18.2" customHeight="1" spans="1:4">
      <c r="A146" s="207">
        <v>204</v>
      </c>
      <c r="B146" s="211" t="s">
        <v>150</v>
      </c>
      <c r="C146" s="212">
        <v>35198</v>
      </c>
      <c r="D146" s="213">
        <f>SUM(D147,D148,D155,D159,D163,D165,D178,D179,D182,D186,D187)</f>
        <v>36651</v>
      </c>
    </row>
    <row r="147" ht="18.2" customHeight="1" spans="1:4">
      <c r="A147" s="207">
        <v>20401</v>
      </c>
      <c r="B147" s="211" t="s">
        <v>151</v>
      </c>
      <c r="C147" s="212">
        <v>0</v>
      </c>
      <c r="D147" s="213"/>
    </row>
    <row r="148" ht="18.2" customHeight="1" spans="1:4">
      <c r="A148" s="207">
        <v>20402</v>
      </c>
      <c r="B148" s="211" t="s">
        <v>154</v>
      </c>
      <c r="C148" s="212">
        <v>31818</v>
      </c>
      <c r="D148" s="213">
        <f>SUM(D149:D154)</f>
        <v>32241</v>
      </c>
    </row>
    <row r="149" ht="18.2" customHeight="1" spans="1:4">
      <c r="A149" s="207">
        <v>2040201</v>
      </c>
      <c r="B149" s="211" t="s">
        <v>39</v>
      </c>
      <c r="C149" s="212">
        <v>21055</v>
      </c>
      <c r="D149" s="213">
        <v>22661</v>
      </c>
    </row>
    <row r="150" ht="18.2" customHeight="1" spans="1:4">
      <c r="A150" s="207">
        <v>2040202</v>
      </c>
      <c r="B150" s="211" t="s">
        <v>40</v>
      </c>
      <c r="C150" s="212">
        <v>3262</v>
      </c>
      <c r="D150" s="213">
        <v>4497</v>
      </c>
    </row>
    <row r="151" ht="18.2" customHeight="1" spans="1:4">
      <c r="A151" s="207">
        <v>2040219</v>
      </c>
      <c r="B151" s="211" t="s">
        <v>72</v>
      </c>
      <c r="C151" s="212">
        <v>151</v>
      </c>
      <c r="D151" s="213"/>
    </row>
    <row r="152" ht="18.2" customHeight="1" spans="1:4">
      <c r="A152" s="207">
        <v>2040220</v>
      </c>
      <c r="B152" s="211" t="s">
        <v>155</v>
      </c>
      <c r="C152" s="212">
        <v>61</v>
      </c>
      <c r="D152" s="213">
        <v>138</v>
      </c>
    </row>
    <row r="153" ht="18.2" customHeight="1" spans="1:4">
      <c r="A153" s="207">
        <v>2040250</v>
      </c>
      <c r="B153" s="211" t="s">
        <v>46</v>
      </c>
      <c r="C153" s="212">
        <v>265</v>
      </c>
      <c r="D153" s="213">
        <v>631</v>
      </c>
    </row>
    <row r="154" ht="18.2" customHeight="1" spans="1:4">
      <c r="A154" s="207">
        <v>2040299</v>
      </c>
      <c r="B154" s="211" t="s">
        <v>157</v>
      </c>
      <c r="C154" s="212">
        <v>7024</v>
      </c>
      <c r="D154" s="213">
        <v>4314</v>
      </c>
    </row>
    <row r="155" ht="18.2" customHeight="1" spans="1:4">
      <c r="A155" s="207">
        <v>20403</v>
      </c>
      <c r="B155" s="211" t="s">
        <v>158</v>
      </c>
      <c r="C155" s="212">
        <v>138</v>
      </c>
      <c r="D155" s="213">
        <f>SUM(D156:D158)</f>
        <v>202</v>
      </c>
    </row>
    <row r="156" ht="18.2" customHeight="1" spans="1:4">
      <c r="A156" s="207">
        <v>2040301</v>
      </c>
      <c r="B156" s="211" t="s">
        <v>39</v>
      </c>
      <c r="C156" s="212">
        <v>0</v>
      </c>
      <c r="D156" s="213">
        <v>143</v>
      </c>
    </row>
    <row r="157" ht="18.2" customHeight="1" spans="1:4">
      <c r="A157" s="207">
        <v>2040302</v>
      </c>
      <c r="B157" s="211" t="s">
        <v>40</v>
      </c>
      <c r="C157" s="212">
        <v>80</v>
      </c>
      <c r="D157" s="213"/>
    </row>
    <row r="158" ht="18.2" customHeight="1" spans="1:4">
      <c r="A158" s="207">
        <v>2040350</v>
      </c>
      <c r="B158" s="211" t="s">
        <v>46</v>
      </c>
      <c r="C158" s="212">
        <v>58</v>
      </c>
      <c r="D158" s="213">
        <v>59</v>
      </c>
    </row>
    <row r="159" ht="18.2" customHeight="1" spans="1:4">
      <c r="A159" s="207">
        <v>20404</v>
      </c>
      <c r="B159" s="211" t="s">
        <v>161</v>
      </c>
      <c r="C159" s="212">
        <v>210</v>
      </c>
      <c r="D159" s="213">
        <v>11</v>
      </c>
    </row>
    <row r="160" ht="18.2" customHeight="1" spans="1:4">
      <c r="A160" s="207">
        <v>2040401</v>
      </c>
      <c r="B160" s="211" t="s">
        <v>39</v>
      </c>
      <c r="C160" s="212">
        <v>5</v>
      </c>
      <c r="D160" s="213">
        <v>11</v>
      </c>
    </row>
    <row r="161" ht="18.2" customHeight="1" spans="1:4">
      <c r="A161" s="207">
        <v>2040402</v>
      </c>
      <c r="B161" s="211" t="s">
        <v>40</v>
      </c>
      <c r="C161" s="212">
        <v>168</v>
      </c>
      <c r="D161" s="213"/>
    </row>
    <row r="162" ht="18.2" customHeight="1" spans="1:4">
      <c r="A162" s="207">
        <v>2040499</v>
      </c>
      <c r="B162" s="211" t="s">
        <v>164</v>
      </c>
      <c r="C162" s="212">
        <v>37</v>
      </c>
      <c r="D162" s="213"/>
    </row>
    <row r="163" ht="18.2" customHeight="1" spans="1:4">
      <c r="A163" s="207">
        <v>20405</v>
      </c>
      <c r="B163" s="211" t="s">
        <v>165</v>
      </c>
      <c r="C163" s="212">
        <v>7</v>
      </c>
      <c r="D163" s="213">
        <v>8</v>
      </c>
    </row>
    <row r="164" ht="18.2" customHeight="1" spans="1:4">
      <c r="A164" s="207">
        <v>2040501</v>
      </c>
      <c r="B164" s="211" t="s">
        <v>39</v>
      </c>
      <c r="C164" s="212">
        <v>7</v>
      </c>
      <c r="D164" s="213">
        <v>8</v>
      </c>
    </row>
    <row r="165" ht="18.2" customHeight="1" spans="1:4">
      <c r="A165" s="207">
        <v>20406</v>
      </c>
      <c r="B165" s="211" t="s">
        <v>169</v>
      </c>
      <c r="C165" s="212">
        <v>1393</v>
      </c>
      <c r="D165" s="213">
        <f>SUM(D166:D177)</f>
        <v>1739</v>
      </c>
    </row>
    <row r="166" ht="18.2" customHeight="1" spans="1:4">
      <c r="A166" s="207">
        <v>2040601</v>
      </c>
      <c r="B166" s="211" t="s">
        <v>39</v>
      </c>
      <c r="C166" s="212">
        <v>946</v>
      </c>
      <c r="D166" s="213">
        <v>1046</v>
      </c>
    </row>
    <row r="167" ht="18.2" customHeight="1" spans="1:4">
      <c r="A167" s="207">
        <v>2040602</v>
      </c>
      <c r="B167" s="211" t="s">
        <v>40</v>
      </c>
      <c r="C167" s="212">
        <v>6</v>
      </c>
      <c r="D167" s="213"/>
    </row>
    <row r="168" ht="18.2" customHeight="1" spans="1:4">
      <c r="A168" s="207">
        <v>2040603</v>
      </c>
      <c r="B168" s="211" t="s">
        <v>41</v>
      </c>
      <c r="C168" s="212">
        <v>0</v>
      </c>
      <c r="D168" s="213"/>
    </row>
    <row r="169" ht="18.2" customHeight="1" spans="1:4">
      <c r="A169" s="207">
        <v>2040604</v>
      </c>
      <c r="B169" s="211" t="s">
        <v>170</v>
      </c>
      <c r="C169" s="212">
        <v>37</v>
      </c>
      <c r="D169" s="213">
        <v>49</v>
      </c>
    </row>
    <row r="170" ht="18.2" customHeight="1" spans="1:4">
      <c r="A170" s="207">
        <v>2040605</v>
      </c>
      <c r="B170" s="211" t="s">
        <v>171</v>
      </c>
      <c r="C170" s="212">
        <v>30</v>
      </c>
      <c r="D170" s="213">
        <v>54</v>
      </c>
    </row>
    <row r="171" ht="18.2" customHeight="1" spans="1:4">
      <c r="A171" s="207">
        <v>2040606</v>
      </c>
      <c r="B171" s="211" t="s">
        <v>172</v>
      </c>
      <c r="C171" s="212">
        <v>0</v>
      </c>
      <c r="D171" s="213">
        <v>100</v>
      </c>
    </row>
    <row r="172" ht="18.2" customHeight="1" spans="1:4">
      <c r="A172" s="207">
        <v>2040607</v>
      </c>
      <c r="B172" s="211" t="s">
        <v>173</v>
      </c>
      <c r="C172" s="212">
        <v>90</v>
      </c>
      <c r="D172" s="213">
        <v>118</v>
      </c>
    </row>
    <row r="173" ht="18.2" customHeight="1" spans="1:4">
      <c r="A173" s="207">
        <v>2040610</v>
      </c>
      <c r="B173" s="211" t="s">
        <v>174</v>
      </c>
      <c r="C173" s="212">
        <v>7</v>
      </c>
      <c r="D173" s="213">
        <v>15</v>
      </c>
    </row>
    <row r="174" ht="18.2" customHeight="1" spans="1:4">
      <c r="A174" s="207">
        <v>2040612</v>
      </c>
      <c r="B174" s="211" t="s">
        <v>175</v>
      </c>
      <c r="C174" s="212">
        <v>31</v>
      </c>
      <c r="D174" s="213">
        <v>38</v>
      </c>
    </row>
    <row r="175" ht="18.2" customHeight="1" spans="1:4">
      <c r="A175" s="207">
        <v>2040613</v>
      </c>
      <c r="B175" s="211" t="s">
        <v>72</v>
      </c>
      <c r="C175" s="212">
        <v>6</v>
      </c>
      <c r="D175" s="213">
        <v>50</v>
      </c>
    </row>
    <row r="176" ht="18.2" customHeight="1" spans="1:4">
      <c r="A176" s="207">
        <v>2040650</v>
      </c>
      <c r="B176" s="211" t="s">
        <v>46</v>
      </c>
      <c r="C176" s="212">
        <v>8</v>
      </c>
      <c r="D176" s="213">
        <v>9</v>
      </c>
    </row>
    <row r="177" ht="18.2" customHeight="1" spans="1:4">
      <c r="A177" s="207">
        <v>2040699</v>
      </c>
      <c r="B177" s="211" t="s">
        <v>176</v>
      </c>
      <c r="C177" s="212">
        <v>232</v>
      </c>
      <c r="D177" s="213">
        <v>260</v>
      </c>
    </row>
    <row r="178" ht="18.2" customHeight="1" spans="1:4">
      <c r="A178" s="207">
        <v>20407</v>
      </c>
      <c r="B178" s="211" t="s">
        <v>177</v>
      </c>
      <c r="C178" s="212">
        <v>0</v>
      </c>
      <c r="D178" s="213"/>
    </row>
    <row r="179" ht="18.2" customHeight="1" spans="1:4">
      <c r="A179" s="207">
        <v>20408</v>
      </c>
      <c r="B179" s="211" t="s">
        <v>180</v>
      </c>
      <c r="C179" s="212">
        <v>943</v>
      </c>
      <c r="D179" s="213">
        <f>SUM(D180:D181)</f>
        <v>1329</v>
      </c>
    </row>
    <row r="180" ht="18.2" customHeight="1" spans="1:4">
      <c r="A180" s="207">
        <v>2040801</v>
      </c>
      <c r="B180" s="211" t="s">
        <v>39</v>
      </c>
      <c r="C180" s="212">
        <v>927</v>
      </c>
      <c r="D180" s="213">
        <v>1278</v>
      </c>
    </row>
    <row r="181" ht="18.2" customHeight="1" spans="1:4">
      <c r="A181" s="207">
        <v>2040802</v>
      </c>
      <c r="B181" s="211" t="s">
        <v>40</v>
      </c>
      <c r="C181" s="212">
        <v>16</v>
      </c>
      <c r="D181" s="213">
        <v>51</v>
      </c>
    </row>
    <row r="182" ht="18.2" customHeight="1" spans="1:4">
      <c r="A182" s="207">
        <v>20409</v>
      </c>
      <c r="B182" s="211" t="s">
        <v>181</v>
      </c>
      <c r="C182" s="212">
        <v>689</v>
      </c>
      <c r="D182" s="213">
        <f>SUM(D183:D185)</f>
        <v>1121</v>
      </c>
    </row>
    <row r="183" ht="18.2" customHeight="1" spans="1:4">
      <c r="A183" s="207">
        <v>2040901</v>
      </c>
      <c r="B183" s="211" t="s">
        <v>39</v>
      </c>
      <c r="C183" s="212">
        <v>340</v>
      </c>
      <c r="D183" s="213">
        <v>438</v>
      </c>
    </row>
    <row r="184" ht="18.2" customHeight="1" spans="1:4">
      <c r="A184" s="207">
        <v>2040902</v>
      </c>
      <c r="B184" s="211" t="s">
        <v>40</v>
      </c>
      <c r="C184" s="212">
        <v>197</v>
      </c>
      <c r="D184" s="213">
        <v>544</v>
      </c>
    </row>
    <row r="185" ht="18.2" customHeight="1" spans="1:4">
      <c r="A185" s="207">
        <v>2040950</v>
      </c>
      <c r="B185" s="211" t="s">
        <v>46</v>
      </c>
      <c r="C185" s="212">
        <v>152</v>
      </c>
      <c r="D185" s="213">
        <v>139</v>
      </c>
    </row>
    <row r="186" ht="18.2" customHeight="1" spans="1:4">
      <c r="A186" s="207">
        <v>20410</v>
      </c>
      <c r="B186" s="211" t="s">
        <v>183</v>
      </c>
      <c r="C186" s="212">
        <v>0</v>
      </c>
      <c r="D186" s="213"/>
    </row>
    <row r="187" ht="18.2" customHeight="1" spans="1:4">
      <c r="A187" s="207">
        <v>20499</v>
      </c>
      <c r="B187" s="211" t="s">
        <v>184</v>
      </c>
      <c r="C187" s="212">
        <v>0</v>
      </c>
      <c r="D187" s="213"/>
    </row>
    <row r="188" ht="18.2" customHeight="1" spans="1:4">
      <c r="A188" s="207">
        <v>205</v>
      </c>
      <c r="B188" s="211" t="s">
        <v>186</v>
      </c>
      <c r="C188" s="212">
        <v>126938</v>
      </c>
      <c r="D188" s="213">
        <f>SUM(D189,D193,D200,D205,D206,D207,D208,D210,D212,D214)</f>
        <v>108798</v>
      </c>
    </row>
    <row r="189" ht="18.2" customHeight="1" spans="1:4">
      <c r="A189" s="207">
        <v>20501</v>
      </c>
      <c r="B189" s="211" t="s">
        <v>187</v>
      </c>
      <c r="C189" s="212">
        <v>943</v>
      </c>
      <c r="D189" s="213">
        <f>SUM(D190:D192)</f>
        <v>1018</v>
      </c>
    </row>
    <row r="190" ht="18.2" customHeight="1" spans="1:4">
      <c r="A190" s="207">
        <v>2050101</v>
      </c>
      <c r="B190" s="211" t="s">
        <v>39</v>
      </c>
      <c r="C190" s="212">
        <v>360</v>
      </c>
      <c r="D190" s="213">
        <v>371</v>
      </c>
    </row>
    <row r="191" ht="18.2" customHeight="1" spans="1:4">
      <c r="A191" s="207">
        <v>2050102</v>
      </c>
      <c r="B191" s="211" t="s">
        <v>40</v>
      </c>
      <c r="C191" s="212">
        <v>58</v>
      </c>
      <c r="D191" s="213"/>
    </row>
    <row r="192" ht="18.2" customHeight="1" spans="1:4">
      <c r="A192" s="207">
        <v>2050199</v>
      </c>
      <c r="B192" s="211" t="s">
        <v>188</v>
      </c>
      <c r="C192" s="212">
        <v>525</v>
      </c>
      <c r="D192" s="213">
        <v>647</v>
      </c>
    </row>
    <row r="193" ht="18.2" customHeight="1" spans="1:4">
      <c r="A193" s="207">
        <v>20502</v>
      </c>
      <c r="B193" s="211" t="s">
        <v>189</v>
      </c>
      <c r="C193" s="212">
        <v>80664</v>
      </c>
      <c r="D193" s="213">
        <f>SUM(D194:D199)</f>
        <v>66765</v>
      </c>
    </row>
    <row r="194" ht="18.2" customHeight="1" spans="1:4">
      <c r="A194" s="207">
        <v>2050201</v>
      </c>
      <c r="B194" s="211" t="s">
        <v>190</v>
      </c>
      <c r="C194" s="212">
        <v>7708</v>
      </c>
      <c r="D194" s="213">
        <v>9178</v>
      </c>
    </row>
    <row r="195" ht="18.2" customHeight="1" spans="1:4">
      <c r="A195" s="207">
        <v>2050202</v>
      </c>
      <c r="B195" s="211" t="s">
        <v>191</v>
      </c>
      <c r="C195" s="212">
        <v>6986</v>
      </c>
      <c r="D195" s="213">
        <v>2000</v>
      </c>
    </row>
    <row r="196" ht="18.2" customHeight="1" spans="1:4">
      <c r="A196" s="207">
        <v>2050203</v>
      </c>
      <c r="B196" s="211" t="s">
        <v>192</v>
      </c>
      <c r="C196" s="212">
        <v>4635</v>
      </c>
      <c r="D196" s="213">
        <v>4642</v>
      </c>
    </row>
    <row r="197" ht="18.2" customHeight="1" spans="1:4">
      <c r="A197" s="207">
        <v>2050204</v>
      </c>
      <c r="B197" s="211" t="s">
        <v>193</v>
      </c>
      <c r="C197" s="212">
        <v>11469</v>
      </c>
      <c r="D197" s="213">
        <v>12630</v>
      </c>
    </row>
    <row r="198" ht="18.2" customHeight="1" spans="1:4">
      <c r="A198" s="207">
        <v>2050205</v>
      </c>
      <c r="B198" s="211" t="s">
        <v>194</v>
      </c>
      <c r="C198" s="212">
        <v>47359</v>
      </c>
      <c r="D198" s="213">
        <v>35835</v>
      </c>
    </row>
    <row r="199" ht="18.2" customHeight="1" spans="1:4">
      <c r="A199" s="207">
        <v>2050299</v>
      </c>
      <c r="B199" s="211" t="s">
        <v>195</v>
      </c>
      <c r="C199" s="212">
        <v>2507</v>
      </c>
      <c r="D199" s="213">
        <v>2480</v>
      </c>
    </row>
    <row r="200" ht="18.2" customHeight="1" spans="1:4">
      <c r="A200" s="207">
        <v>20503</v>
      </c>
      <c r="B200" s="211" t="s">
        <v>196</v>
      </c>
      <c r="C200" s="212">
        <v>32103</v>
      </c>
      <c r="D200" s="213">
        <f>SUM(D201:D204)</f>
        <v>32296</v>
      </c>
    </row>
    <row r="201" ht="18.2" customHeight="1" spans="1:4">
      <c r="A201" s="207">
        <v>2050302</v>
      </c>
      <c r="B201" s="211" t="s">
        <v>197</v>
      </c>
      <c r="C201" s="212">
        <v>3953</v>
      </c>
      <c r="D201" s="213">
        <v>2865</v>
      </c>
    </row>
    <row r="202" ht="18.2" customHeight="1" spans="1:4">
      <c r="A202" s="207">
        <v>2050303</v>
      </c>
      <c r="B202" s="211" t="s">
        <v>198</v>
      </c>
      <c r="C202" s="212">
        <v>778</v>
      </c>
      <c r="D202" s="213"/>
    </row>
    <row r="203" ht="18.2" customHeight="1" spans="1:4">
      <c r="A203" s="207">
        <v>2050305</v>
      </c>
      <c r="B203" s="211" t="s">
        <v>199</v>
      </c>
      <c r="C203" s="212">
        <v>27372</v>
      </c>
      <c r="D203" s="213">
        <v>29276</v>
      </c>
    </row>
    <row r="204" ht="18.2" customHeight="1" spans="1:4">
      <c r="A204" s="207">
        <v>2050399</v>
      </c>
      <c r="B204" s="211" t="s">
        <v>200</v>
      </c>
      <c r="C204" s="212">
        <v>0</v>
      </c>
      <c r="D204" s="213">
        <v>155</v>
      </c>
    </row>
    <row r="205" ht="18.2" customHeight="1" spans="1:4">
      <c r="A205" s="207">
        <v>20504</v>
      </c>
      <c r="B205" s="211" t="s">
        <v>201</v>
      </c>
      <c r="C205" s="212">
        <v>0</v>
      </c>
      <c r="D205" s="213"/>
    </row>
    <row r="206" ht="18.2" customHeight="1" spans="1:4">
      <c r="A206" s="207">
        <v>20505</v>
      </c>
      <c r="B206" s="211" t="s">
        <v>204</v>
      </c>
      <c r="C206" s="212">
        <v>0</v>
      </c>
      <c r="D206" s="213"/>
    </row>
    <row r="207" ht="18.2" customHeight="1" spans="1:4">
      <c r="A207" s="207">
        <v>20506</v>
      </c>
      <c r="B207" s="211" t="s">
        <v>206</v>
      </c>
      <c r="C207" s="212">
        <v>0</v>
      </c>
      <c r="D207" s="213"/>
    </row>
    <row r="208" ht="18.2" customHeight="1" spans="1:4">
      <c r="A208" s="207">
        <v>20507</v>
      </c>
      <c r="B208" s="211" t="s">
        <v>207</v>
      </c>
      <c r="C208" s="212">
        <v>1873</v>
      </c>
      <c r="D208" s="213">
        <v>1774</v>
      </c>
    </row>
    <row r="209" ht="18.2" customHeight="1" spans="1:4">
      <c r="A209" s="207">
        <v>2050701</v>
      </c>
      <c r="B209" s="211" t="s">
        <v>208</v>
      </c>
      <c r="C209" s="212">
        <v>1873</v>
      </c>
      <c r="D209" s="213">
        <v>1774</v>
      </c>
    </row>
    <row r="210" ht="18.2" customHeight="1" spans="1:4">
      <c r="A210" s="207">
        <v>20508</v>
      </c>
      <c r="B210" s="211" t="s">
        <v>210</v>
      </c>
      <c r="C210" s="212">
        <v>8776</v>
      </c>
      <c r="D210" s="213">
        <v>3879</v>
      </c>
    </row>
    <row r="211" ht="18.2" customHeight="1" spans="1:4">
      <c r="A211" s="207">
        <v>2050802</v>
      </c>
      <c r="B211" s="211" t="s">
        <v>212</v>
      </c>
      <c r="C211" s="212">
        <v>8776</v>
      </c>
      <c r="D211" s="213">
        <v>3879</v>
      </c>
    </row>
    <row r="212" ht="18.2" customHeight="1" spans="1:4">
      <c r="A212" s="207">
        <v>20509</v>
      </c>
      <c r="B212" s="211" t="s">
        <v>214</v>
      </c>
      <c r="C212" s="212">
        <v>102</v>
      </c>
      <c r="D212" s="213">
        <v>450</v>
      </c>
    </row>
    <row r="213" ht="18.2" customHeight="1" spans="1:4">
      <c r="A213" s="207">
        <v>2050999</v>
      </c>
      <c r="B213" s="211" t="s">
        <v>216</v>
      </c>
      <c r="C213" s="212">
        <v>102</v>
      </c>
      <c r="D213" s="213">
        <v>450</v>
      </c>
    </row>
    <row r="214" ht="18.2" customHeight="1" spans="1:4">
      <c r="A214" s="207">
        <v>20599</v>
      </c>
      <c r="B214" s="211" t="s">
        <v>217</v>
      </c>
      <c r="C214" s="212">
        <v>2477</v>
      </c>
      <c r="D214" s="213">
        <v>2616</v>
      </c>
    </row>
    <row r="215" ht="18.2" customHeight="1" spans="1:4">
      <c r="A215" s="207">
        <v>2059999</v>
      </c>
      <c r="B215" s="211" t="s">
        <v>218</v>
      </c>
      <c r="C215" s="212">
        <v>2477</v>
      </c>
      <c r="D215" s="213">
        <v>2616</v>
      </c>
    </row>
    <row r="216" ht="18.2" customHeight="1" spans="1:4">
      <c r="A216" s="207">
        <v>206</v>
      </c>
      <c r="B216" s="211" t="s">
        <v>219</v>
      </c>
      <c r="C216" s="212">
        <v>10930</v>
      </c>
      <c r="D216" s="213">
        <f>SUM(D217,D220,D224,D226,D229,D231,D234,D237,D239,D240)</f>
        <v>2669</v>
      </c>
    </row>
    <row r="217" ht="18.2" customHeight="1" spans="1:4">
      <c r="A217" s="207">
        <v>20601</v>
      </c>
      <c r="B217" s="211" t="s">
        <v>220</v>
      </c>
      <c r="C217" s="212">
        <v>1105</v>
      </c>
      <c r="D217" s="213">
        <f>SUM(D218:D219)</f>
        <v>292</v>
      </c>
    </row>
    <row r="218" ht="18.2" customHeight="1" spans="1:4">
      <c r="A218" s="207">
        <v>2060101</v>
      </c>
      <c r="B218" s="211" t="s">
        <v>39</v>
      </c>
      <c r="C218" s="212">
        <v>177</v>
      </c>
      <c r="D218" s="213">
        <v>205</v>
      </c>
    </row>
    <row r="219" ht="18.2" customHeight="1" spans="1:4">
      <c r="A219" s="207">
        <v>2060199</v>
      </c>
      <c r="B219" s="211" t="s">
        <v>221</v>
      </c>
      <c r="C219" s="212">
        <v>928</v>
      </c>
      <c r="D219" s="213">
        <v>87</v>
      </c>
    </row>
    <row r="220" ht="18.2" customHeight="1" spans="1:4">
      <c r="A220" s="207">
        <v>20602</v>
      </c>
      <c r="B220" s="211" t="s">
        <v>222</v>
      </c>
      <c r="C220" s="212">
        <v>1034</v>
      </c>
      <c r="D220" s="213">
        <v>985</v>
      </c>
    </row>
    <row r="221" ht="18.2" customHeight="1" spans="1:4">
      <c r="A221" s="207">
        <v>2060201</v>
      </c>
      <c r="B221" s="211" t="s">
        <v>223</v>
      </c>
      <c r="C221" s="212">
        <v>919</v>
      </c>
      <c r="D221" s="213">
        <v>985</v>
      </c>
    </row>
    <row r="222" ht="18.2" customHeight="1" spans="1:4">
      <c r="A222" s="207">
        <v>2060203</v>
      </c>
      <c r="B222" s="211" t="s">
        <v>224</v>
      </c>
      <c r="C222" s="212">
        <v>114</v>
      </c>
      <c r="D222" s="213"/>
    </row>
    <row r="223" ht="18.2" customHeight="1" spans="1:4">
      <c r="A223" s="207">
        <v>2060299</v>
      </c>
      <c r="B223" s="211" t="s">
        <v>225</v>
      </c>
      <c r="C223" s="212">
        <v>1</v>
      </c>
      <c r="D223" s="213"/>
    </row>
    <row r="224" ht="18.2" customHeight="1" spans="1:4">
      <c r="A224" s="207">
        <v>20603</v>
      </c>
      <c r="B224" s="211" t="s">
        <v>226</v>
      </c>
      <c r="C224" s="212">
        <v>162</v>
      </c>
      <c r="D224" s="213"/>
    </row>
    <row r="225" ht="18.2" customHeight="1" spans="1:4">
      <c r="A225" s="207">
        <v>2060399</v>
      </c>
      <c r="B225" s="211" t="s">
        <v>227</v>
      </c>
      <c r="C225" s="212">
        <v>162</v>
      </c>
      <c r="D225" s="213"/>
    </row>
    <row r="226" ht="18.2" customHeight="1" spans="1:4">
      <c r="A226" s="207">
        <v>20604</v>
      </c>
      <c r="B226" s="211" t="s">
        <v>228</v>
      </c>
      <c r="C226" s="212">
        <v>320</v>
      </c>
      <c r="D226" s="213">
        <v>10</v>
      </c>
    </row>
    <row r="227" ht="18.2" customHeight="1" spans="1:4">
      <c r="A227" s="207">
        <v>2060404</v>
      </c>
      <c r="B227" s="211" t="s">
        <v>229</v>
      </c>
      <c r="C227" s="212">
        <v>230</v>
      </c>
      <c r="D227" s="213">
        <v>10</v>
      </c>
    </row>
    <row r="228" ht="18.2" customHeight="1" spans="1:4">
      <c r="A228" s="207">
        <v>2060499</v>
      </c>
      <c r="B228" s="211" t="s">
        <v>230</v>
      </c>
      <c r="C228" s="212">
        <v>90</v>
      </c>
      <c r="D228" s="213"/>
    </row>
    <row r="229" ht="18.2" customHeight="1" spans="1:4">
      <c r="A229" s="207">
        <v>20605</v>
      </c>
      <c r="B229" s="211" t="s">
        <v>231</v>
      </c>
      <c r="C229" s="212">
        <v>3</v>
      </c>
      <c r="D229" s="213"/>
    </row>
    <row r="230" ht="18.2" customHeight="1" spans="1:4">
      <c r="A230" s="207">
        <v>2060503</v>
      </c>
      <c r="B230" s="211" t="s">
        <v>232</v>
      </c>
      <c r="C230" s="212">
        <v>3</v>
      </c>
      <c r="D230" s="213"/>
    </row>
    <row r="231" ht="18.2" customHeight="1" spans="1:4">
      <c r="A231" s="207">
        <v>20606</v>
      </c>
      <c r="B231" s="211" t="s">
        <v>234</v>
      </c>
      <c r="C231" s="212">
        <v>211</v>
      </c>
      <c r="D231" s="213">
        <f>SUM(D232:D233)</f>
        <v>255</v>
      </c>
    </row>
    <row r="232" ht="18.2" customHeight="1" spans="1:4">
      <c r="A232" s="207">
        <v>2060601</v>
      </c>
      <c r="B232" s="211" t="s">
        <v>235</v>
      </c>
      <c r="C232" s="212">
        <v>124</v>
      </c>
      <c r="D232" s="213">
        <v>138</v>
      </c>
    </row>
    <row r="233" ht="18.2" customHeight="1" spans="1:4">
      <c r="A233" s="207">
        <v>2060602</v>
      </c>
      <c r="B233" s="211" t="s">
        <v>236</v>
      </c>
      <c r="C233" s="212">
        <v>87</v>
      </c>
      <c r="D233" s="213">
        <v>117</v>
      </c>
    </row>
    <row r="234" ht="18.2" customHeight="1" spans="1:4">
      <c r="A234" s="207">
        <v>20607</v>
      </c>
      <c r="B234" s="211" t="s">
        <v>237</v>
      </c>
      <c r="C234" s="212">
        <v>552</v>
      </c>
      <c r="D234" s="213">
        <f>SUM(D235:D236)</f>
        <v>537</v>
      </c>
    </row>
    <row r="235" ht="18.2" customHeight="1" spans="1:4">
      <c r="A235" s="207">
        <v>2060701</v>
      </c>
      <c r="B235" s="211" t="s">
        <v>223</v>
      </c>
      <c r="C235" s="212">
        <v>197</v>
      </c>
      <c r="D235" s="213">
        <v>229</v>
      </c>
    </row>
    <row r="236" ht="18.2" customHeight="1" spans="1:4">
      <c r="A236" s="207">
        <v>2060702</v>
      </c>
      <c r="B236" s="211" t="s">
        <v>238</v>
      </c>
      <c r="C236" s="212">
        <v>355</v>
      </c>
      <c r="D236" s="213">
        <v>308</v>
      </c>
    </row>
    <row r="237" ht="18.2" customHeight="1" spans="1:4">
      <c r="A237" s="207">
        <v>20608</v>
      </c>
      <c r="B237" s="211" t="s">
        <v>242</v>
      </c>
      <c r="C237" s="212">
        <v>659</v>
      </c>
      <c r="D237" s="213">
        <v>300</v>
      </c>
    </row>
    <row r="238" ht="18.2" customHeight="1" spans="1:4">
      <c r="A238" s="207">
        <v>2060899</v>
      </c>
      <c r="B238" s="211" t="s">
        <v>243</v>
      </c>
      <c r="C238" s="212">
        <v>659</v>
      </c>
      <c r="D238" s="213">
        <v>300</v>
      </c>
    </row>
    <row r="239" ht="18.2" customHeight="1" spans="1:4">
      <c r="A239" s="207">
        <v>20609</v>
      </c>
      <c r="B239" s="211" t="s">
        <v>244</v>
      </c>
      <c r="C239" s="212">
        <v>0</v>
      </c>
      <c r="D239" s="213"/>
    </row>
    <row r="240" ht="18.2" customHeight="1" spans="1:4">
      <c r="A240" s="207">
        <v>20699</v>
      </c>
      <c r="B240" s="211" t="s">
        <v>247</v>
      </c>
      <c r="C240" s="212">
        <v>6884</v>
      </c>
      <c r="D240" s="213">
        <v>290</v>
      </c>
    </row>
    <row r="241" ht="18.2" customHeight="1" spans="1:4">
      <c r="A241" s="217">
        <v>2069999</v>
      </c>
      <c r="B241" s="218" t="s">
        <v>249</v>
      </c>
      <c r="C241" s="212">
        <v>6884</v>
      </c>
      <c r="D241" s="213">
        <v>290</v>
      </c>
    </row>
    <row r="242" ht="18.2" customHeight="1" spans="1:4">
      <c r="A242" s="217">
        <v>207</v>
      </c>
      <c r="B242" s="218" t="s">
        <v>250</v>
      </c>
      <c r="C242" s="212">
        <v>20886</v>
      </c>
      <c r="D242" s="213">
        <f>SUM(D243,D253,D259,D265,D267,D271)</f>
        <v>16742</v>
      </c>
    </row>
    <row r="243" ht="18.2" customHeight="1" spans="1:4">
      <c r="A243" s="217">
        <v>20701</v>
      </c>
      <c r="B243" s="218" t="s">
        <v>251</v>
      </c>
      <c r="C243" s="212">
        <v>5522</v>
      </c>
      <c r="D243" s="213">
        <f>SUM(D244:D252)</f>
        <v>4771</v>
      </c>
    </row>
    <row r="244" ht="18.2" customHeight="1" spans="1:4">
      <c r="A244" s="217">
        <v>2070101</v>
      </c>
      <c r="B244" s="218" t="s">
        <v>39</v>
      </c>
      <c r="C244" s="212">
        <v>965</v>
      </c>
      <c r="D244" s="213">
        <v>1219</v>
      </c>
    </row>
    <row r="245" ht="18.2" customHeight="1" spans="1:4">
      <c r="A245" s="217">
        <v>2070104</v>
      </c>
      <c r="B245" s="218" t="s">
        <v>252</v>
      </c>
      <c r="C245" s="212">
        <v>649</v>
      </c>
      <c r="D245" s="213">
        <v>559</v>
      </c>
    </row>
    <row r="246" ht="18.2" customHeight="1" spans="1:4">
      <c r="A246" s="217">
        <v>2070107</v>
      </c>
      <c r="B246" s="218" t="s">
        <v>254</v>
      </c>
      <c r="C246" s="212">
        <v>915</v>
      </c>
      <c r="D246" s="213">
        <v>1168</v>
      </c>
    </row>
    <row r="247" ht="18.2" customHeight="1" spans="1:4">
      <c r="A247" s="217">
        <v>2070108</v>
      </c>
      <c r="B247" s="218" t="s">
        <v>255</v>
      </c>
      <c r="C247" s="212">
        <v>195</v>
      </c>
      <c r="D247" s="213">
        <v>170</v>
      </c>
    </row>
    <row r="248" ht="18.2" customHeight="1" spans="1:4">
      <c r="A248" s="217">
        <v>2070109</v>
      </c>
      <c r="B248" s="218" t="s">
        <v>256</v>
      </c>
      <c r="C248" s="212">
        <v>497</v>
      </c>
      <c r="D248" s="213">
        <v>533</v>
      </c>
    </row>
    <row r="249" ht="18.2" customHeight="1" spans="1:4">
      <c r="A249" s="217">
        <v>2070111</v>
      </c>
      <c r="B249" s="218" t="s">
        <v>258</v>
      </c>
      <c r="C249" s="212">
        <v>291</v>
      </c>
      <c r="D249" s="213">
        <v>117</v>
      </c>
    </row>
    <row r="250" ht="18.2" customHeight="1" spans="1:4">
      <c r="A250" s="217">
        <v>2070112</v>
      </c>
      <c r="B250" s="218" t="s">
        <v>259</v>
      </c>
      <c r="C250" s="212">
        <v>450</v>
      </c>
      <c r="D250" s="213"/>
    </row>
    <row r="251" ht="18.2" customHeight="1" spans="1:4">
      <c r="A251" s="217">
        <v>2070113</v>
      </c>
      <c r="B251" s="218" t="s">
        <v>260</v>
      </c>
      <c r="C251" s="212">
        <v>491</v>
      </c>
      <c r="D251" s="213">
        <v>38</v>
      </c>
    </row>
    <row r="252" ht="18.2" customHeight="1" spans="1:4">
      <c r="A252" s="217">
        <v>2070199</v>
      </c>
      <c r="B252" s="218" t="s">
        <v>262</v>
      </c>
      <c r="C252" s="212">
        <v>1069</v>
      </c>
      <c r="D252" s="213">
        <v>967</v>
      </c>
    </row>
    <row r="253" ht="18.2" customHeight="1" spans="1:4">
      <c r="A253" s="217">
        <v>20702</v>
      </c>
      <c r="B253" s="218" t="s">
        <v>263</v>
      </c>
      <c r="C253" s="212">
        <v>3210</v>
      </c>
      <c r="D253" s="213">
        <f>SUM(D254:D258)</f>
        <v>2874</v>
      </c>
    </row>
    <row r="254" ht="18.2" customHeight="1" spans="1:4">
      <c r="A254" s="217">
        <v>2070201</v>
      </c>
      <c r="B254" s="218" t="s">
        <v>39</v>
      </c>
      <c r="C254" s="212">
        <v>0</v>
      </c>
      <c r="D254" s="213">
        <v>1748</v>
      </c>
    </row>
    <row r="255" ht="18.2" customHeight="1" spans="1:4">
      <c r="A255" s="217">
        <v>2070204</v>
      </c>
      <c r="B255" s="218" t="s">
        <v>264</v>
      </c>
      <c r="C255" s="212">
        <v>1754</v>
      </c>
      <c r="D255" s="213">
        <v>230</v>
      </c>
    </row>
    <row r="256" ht="18.2" customHeight="1" spans="1:4">
      <c r="A256" s="217">
        <v>2070205</v>
      </c>
      <c r="B256" s="218" t="s">
        <v>265</v>
      </c>
      <c r="C256" s="212">
        <v>1437</v>
      </c>
      <c r="D256" s="213">
        <v>896</v>
      </c>
    </row>
    <row r="257" ht="18.2" customHeight="1" spans="1:4">
      <c r="A257" s="217">
        <v>2070206</v>
      </c>
      <c r="B257" s="218" t="s">
        <v>266</v>
      </c>
      <c r="C257" s="212">
        <v>7</v>
      </c>
      <c r="D257" s="213"/>
    </row>
    <row r="258" ht="18.2" customHeight="1" spans="1:4">
      <c r="A258" s="217">
        <v>2070299</v>
      </c>
      <c r="B258" s="218" t="s">
        <v>267</v>
      </c>
      <c r="C258" s="212">
        <v>12</v>
      </c>
      <c r="D258" s="213"/>
    </row>
    <row r="259" ht="18.2" customHeight="1" spans="1:4">
      <c r="A259" s="217">
        <v>20703</v>
      </c>
      <c r="B259" s="218" t="s">
        <v>268</v>
      </c>
      <c r="C259" s="212">
        <v>1733</v>
      </c>
      <c r="D259" s="213">
        <f>SUM(D260:D264)</f>
        <v>1297</v>
      </c>
    </row>
    <row r="260" ht="18.2" customHeight="1" spans="1:4">
      <c r="A260" s="217">
        <v>2070301</v>
      </c>
      <c r="B260" s="218" t="s">
        <v>39</v>
      </c>
      <c r="C260" s="212">
        <v>288</v>
      </c>
      <c r="D260" s="213">
        <v>391</v>
      </c>
    </row>
    <row r="261" ht="18.2" customHeight="1" spans="1:4">
      <c r="A261" s="217">
        <v>2070305</v>
      </c>
      <c r="B261" s="218" t="s">
        <v>270</v>
      </c>
      <c r="C261" s="212">
        <v>154</v>
      </c>
      <c r="D261" s="213">
        <v>130</v>
      </c>
    </row>
    <row r="262" ht="18.2" customHeight="1" spans="1:4">
      <c r="A262" s="217">
        <v>2070307</v>
      </c>
      <c r="B262" s="218" t="s">
        <v>271</v>
      </c>
      <c r="C262" s="212">
        <v>963</v>
      </c>
      <c r="D262" s="213">
        <v>618</v>
      </c>
    </row>
    <row r="263" ht="18.2" customHeight="1" spans="1:4">
      <c r="A263" s="217">
        <v>2070308</v>
      </c>
      <c r="B263" s="218" t="s">
        <v>272</v>
      </c>
      <c r="C263" s="212">
        <v>229</v>
      </c>
      <c r="D263" s="213">
        <v>73</v>
      </c>
    </row>
    <row r="264" ht="18.2" customHeight="1" spans="1:4">
      <c r="A264" s="217">
        <v>2070399</v>
      </c>
      <c r="B264" s="218" t="s">
        <v>274</v>
      </c>
      <c r="C264" s="212">
        <v>99</v>
      </c>
      <c r="D264" s="213">
        <v>85</v>
      </c>
    </row>
    <row r="265" ht="18.2" customHeight="1" spans="1:4">
      <c r="A265" s="217">
        <v>20706</v>
      </c>
      <c r="B265" s="218" t="s">
        <v>275</v>
      </c>
      <c r="C265" s="212">
        <v>2348</v>
      </c>
      <c r="D265" s="213">
        <v>5723</v>
      </c>
    </row>
    <row r="266" ht="18.2" customHeight="1" spans="1:4">
      <c r="A266" s="217">
        <v>2070605</v>
      </c>
      <c r="B266" s="218" t="s">
        <v>277</v>
      </c>
      <c r="C266" s="212">
        <v>2348</v>
      </c>
      <c r="D266" s="213">
        <v>5723</v>
      </c>
    </row>
    <row r="267" ht="18.2" customHeight="1" spans="1:4">
      <c r="A267" s="217">
        <v>20708</v>
      </c>
      <c r="B267" s="218" t="s">
        <v>280</v>
      </c>
      <c r="C267" s="212">
        <v>7313</v>
      </c>
      <c r="D267" s="213">
        <f>SUM(D268:D270)</f>
        <v>2077</v>
      </c>
    </row>
    <row r="268" ht="18.2" customHeight="1" spans="1:4">
      <c r="A268" s="217">
        <v>2070807</v>
      </c>
      <c r="B268" s="218" t="s">
        <v>281</v>
      </c>
      <c r="C268" s="212">
        <v>1847</v>
      </c>
      <c r="D268" s="213">
        <v>2007</v>
      </c>
    </row>
    <row r="269" ht="18.2" customHeight="1" spans="1:4">
      <c r="A269" s="217">
        <v>2070808</v>
      </c>
      <c r="B269" s="218" t="s">
        <v>282</v>
      </c>
      <c r="C269" s="212">
        <v>5040</v>
      </c>
      <c r="D269" s="213"/>
    </row>
    <row r="270" ht="18.2" customHeight="1" spans="1:4">
      <c r="A270" s="217">
        <v>2070899</v>
      </c>
      <c r="B270" s="218" t="s">
        <v>283</v>
      </c>
      <c r="C270" s="212">
        <v>426</v>
      </c>
      <c r="D270" s="213">
        <v>70</v>
      </c>
    </row>
    <row r="271" ht="18.2" customHeight="1" spans="1:4">
      <c r="A271" s="217">
        <v>20799</v>
      </c>
      <c r="B271" s="218" t="s">
        <v>284</v>
      </c>
      <c r="C271" s="212">
        <v>760</v>
      </c>
      <c r="D271" s="213"/>
    </row>
    <row r="272" ht="18.2" customHeight="1" spans="1:4">
      <c r="A272" s="217">
        <v>2079999</v>
      </c>
      <c r="B272" s="218" t="s">
        <v>286</v>
      </c>
      <c r="C272" s="212">
        <v>760</v>
      </c>
      <c r="D272" s="213"/>
    </row>
    <row r="273" ht="18.2" customHeight="1" spans="1:4">
      <c r="A273" s="217">
        <v>208</v>
      </c>
      <c r="B273" s="218" t="s">
        <v>287</v>
      </c>
      <c r="C273" s="212">
        <v>187181</v>
      </c>
      <c r="D273" s="213">
        <f>SUM(D274,D283,D287,D288,D295,D297,D303,D309,D316,D322,D328,D331,D332,D334,D335,D336,D338,D341,D342,D348,D350)</f>
        <v>224555</v>
      </c>
    </row>
    <row r="274" ht="18.2" customHeight="1" spans="1:4">
      <c r="A274" s="217">
        <v>20801</v>
      </c>
      <c r="B274" s="218" t="s">
        <v>288</v>
      </c>
      <c r="C274" s="212">
        <v>3602</v>
      </c>
      <c r="D274" s="213">
        <f>SUM(D275:D282)</f>
        <v>3191</v>
      </c>
    </row>
    <row r="275" ht="18.2" customHeight="1" spans="1:4">
      <c r="A275" s="217">
        <v>2080101</v>
      </c>
      <c r="B275" s="218" t="s">
        <v>39</v>
      </c>
      <c r="C275" s="212">
        <v>577</v>
      </c>
      <c r="D275" s="213">
        <v>541</v>
      </c>
    </row>
    <row r="276" ht="18.2" customHeight="1" spans="1:4">
      <c r="A276" s="217">
        <v>2080102</v>
      </c>
      <c r="B276" s="218" t="s">
        <v>40</v>
      </c>
      <c r="C276" s="212">
        <v>650</v>
      </c>
      <c r="D276" s="213">
        <v>537</v>
      </c>
    </row>
    <row r="277" ht="18.2" customHeight="1" spans="1:4">
      <c r="A277" s="217">
        <v>2080105</v>
      </c>
      <c r="B277" s="218" t="s">
        <v>290</v>
      </c>
      <c r="C277" s="212">
        <v>11</v>
      </c>
      <c r="D277" s="213"/>
    </row>
    <row r="278" ht="18.2" customHeight="1" spans="1:4">
      <c r="A278" s="217">
        <v>2080109</v>
      </c>
      <c r="B278" s="218" t="s">
        <v>293</v>
      </c>
      <c r="C278" s="212">
        <v>1495</v>
      </c>
      <c r="D278" s="213">
        <v>1645</v>
      </c>
    </row>
    <row r="279" ht="18.2" customHeight="1" spans="1:4">
      <c r="A279" s="217">
        <v>2080112</v>
      </c>
      <c r="B279" s="218" t="s">
        <v>295</v>
      </c>
      <c r="C279" s="212">
        <v>96</v>
      </c>
      <c r="D279" s="213">
        <v>125</v>
      </c>
    </row>
    <row r="280" ht="18.2" customHeight="1" spans="1:4">
      <c r="A280" s="217">
        <v>2080116</v>
      </c>
      <c r="B280" s="218" t="s">
        <v>296</v>
      </c>
      <c r="C280" s="212">
        <v>9</v>
      </c>
      <c r="D280" s="213"/>
    </row>
    <row r="281" ht="18.2" customHeight="1" spans="1:4">
      <c r="A281" s="217">
        <v>2080150</v>
      </c>
      <c r="B281" s="218" t="s">
        <v>46</v>
      </c>
      <c r="C281" s="212">
        <v>283</v>
      </c>
      <c r="D281" s="213">
        <v>336</v>
      </c>
    </row>
    <row r="282" ht="18.2" customHeight="1" spans="1:4">
      <c r="A282" s="217">
        <v>2080199</v>
      </c>
      <c r="B282" s="218" t="s">
        <v>297</v>
      </c>
      <c r="C282" s="212">
        <v>481</v>
      </c>
      <c r="D282" s="213">
        <v>7</v>
      </c>
    </row>
    <row r="283" ht="18.2" customHeight="1" spans="1:4">
      <c r="A283" s="217">
        <v>20802</v>
      </c>
      <c r="B283" s="218" t="s">
        <v>298</v>
      </c>
      <c r="C283" s="212">
        <v>382</v>
      </c>
      <c r="D283" s="213">
        <f>SUM(D284:D286)</f>
        <v>319</v>
      </c>
    </row>
    <row r="284" ht="18.2" customHeight="1" spans="1:4">
      <c r="A284" s="217">
        <v>2080201</v>
      </c>
      <c r="B284" s="218" t="s">
        <v>39</v>
      </c>
      <c r="C284" s="212">
        <v>218</v>
      </c>
      <c r="D284" s="213">
        <v>227</v>
      </c>
    </row>
    <row r="285" s="193" customFormat="1" ht="18.2" customHeight="1" spans="1:4">
      <c r="A285" s="219">
        <v>2080209</v>
      </c>
      <c r="B285" s="220" t="s">
        <v>301</v>
      </c>
      <c r="C285" s="213"/>
      <c r="D285" s="213">
        <v>3</v>
      </c>
    </row>
    <row r="286" ht="18.2" customHeight="1" spans="1:4">
      <c r="A286" s="217">
        <v>2080299</v>
      </c>
      <c r="B286" s="218" t="s">
        <v>302</v>
      </c>
      <c r="C286" s="212">
        <v>164</v>
      </c>
      <c r="D286" s="213">
        <v>89</v>
      </c>
    </row>
    <row r="287" ht="18.2" customHeight="1" spans="1:4">
      <c r="A287" s="217">
        <v>20804</v>
      </c>
      <c r="B287" s="218" t="s">
        <v>303</v>
      </c>
      <c r="C287" s="212">
        <v>0</v>
      </c>
      <c r="D287" s="213"/>
    </row>
    <row r="288" ht="18.2" customHeight="1" spans="1:4">
      <c r="A288" s="217">
        <v>20805</v>
      </c>
      <c r="B288" s="218" t="s">
        <v>304</v>
      </c>
      <c r="C288" s="212">
        <v>89586</v>
      </c>
      <c r="D288" s="213">
        <f>SUM(D289:D294)</f>
        <v>77733</v>
      </c>
    </row>
    <row r="289" ht="18.2" customHeight="1" spans="1:4">
      <c r="A289" s="217">
        <v>2080501</v>
      </c>
      <c r="B289" s="218" t="s">
        <v>305</v>
      </c>
      <c r="C289" s="212">
        <v>4600</v>
      </c>
      <c r="D289" s="213">
        <v>5376</v>
      </c>
    </row>
    <row r="290" ht="18.2" customHeight="1" spans="1:4">
      <c r="A290" s="217">
        <v>2080502</v>
      </c>
      <c r="B290" s="218" t="s">
        <v>306</v>
      </c>
      <c r="C290" s="212">
        <v>6981</v>
      </c>
      <c r="D290" s="213">
        <v>7698</v>
      </c>
    </row>
    <row r="291" ht="18.2" customHeight="1" spans="1:4">
      <c r="A291" s="217">
        <v>2080505</v>
      </c>
      <c r="B291" s="218" t="s">
        <v>308</v>
      </c>
      <c r="C291" s="212">
        <v>17520</v>
      </c>
      <c r="D291" s="213">
        <v>18868</v>
      </c>
    </row>
    <row r="292" ht="18.2" customHeight="1" spans="1:4">
      <c r="A292" s="217">
        <v>2080506</v>
      </c>
      <c r="B292" s="218" t="s">
        <v>309</v>
      </c>
      <c r="C292" s="212">
        <v>2726</v>
      </c>
      <c r="D292" s="213">
        <v>3363</v>
      </c>
    </row>
    <row r="293" ht="18.2" customHeight="1" spans="1:4">
      <c r="A293" s="217">
        <v>2080507</v>
      </c>
      <c r="B293" s="218" t="s">
        <v>310</v>
      </c>
      <c r="C293" s="212">
        <v>55571</v>
      </c>
      <c r="D293" s="213">
        <v>42428</v>
      </c>
    </row>
    <row r="294" ht="18.2" customHeight="1" spans="1:4">
      <c r="A294" s="217">
        <v>2080508</v>
      </c>
      <c r="B294" s="218" t="s">
        <v>311</v>
      </c>
      <c r="C294" s="212">
        <v>2188</v>
      </c>
      <c r="D294" s="213"/>
    </row>
    <row r="295" ht="18.2" customHeight="1" spans="1:4">
      <c r="A295" s="217">
        <v>20806</v>
      </c>
      <c r="B295" s="218" t="s">
        <v>313</v>
      </c>
      <c r="C295" s="212">
        <v>8</v>
      </c>
      <c r="D295" s="213">
        <v>8</v>
      </c>
    </row>
    <row r="296" ht="18.2" customHeight="1" spans="1:4">
      <c r="A296" s="217">
        <v>2080699</v>
      </c>
      <c r="B296" s="218" t="s">
        <v>314</v>
      </c>
      <c r="C296" s="212">
        <v>8</v>
      </c>
      <c r="D296" s="213">
        <v>8</v>
      </c>
    </row>
    <row r="297" ht="18.2" customHeight="1" spans="1:4">
      <c r="A297" s="217">
        <v>20807</v>
      </c>
      <c r="B297" s="218" t="s">
        <v>315</v>
      </c>
      <c r="C297" s="212">
        <v>1360</v>
      </c>
      <c r="D297" s="213">
        <f>SUM(D298:D302)</f>
        <v>3461</v>
      </c>
    </row>
    <row r="298" ht="18.2" customHeight="1" spans="1:4">
      <c r="A298" s="217">
        <v>2080701</v>
      </c>
      <c r="B298" s="218" t="s">
        <v>316</v>
      </c>
      <c r="C298" s="212">
        <v>165</v>
      </c>
      <c r="D298" s="213"/>
    </row>
    <row r="299" ht="18.2" customHeight="1" spans="1:4">
      <c r="A299" s="217">
        <v>2080705</v>
      </c>
      <c r="B299" s="218" t="s">
        <v>319</v>
      </c>
      <c r="C299" s="212">
        <v>323</v>
      </c>
      <c r="D299" s="213">
        <v>291</v>
      </c>
    </row>
    <row r="300" ht="18.2" customHeight="1" spans="1:4">
      <c r="A300" s="217">
        <v>2080712</v>
      </c>
      <c r="B300" s="218" t="s">
        <v>322</v>
      </c>
      <c r="C300" s="212">
        <v>52</v>
      </c>
      <c r="D300" s="213"/>
    </row>
    <row r="301" ht="18.2" customHeight="1" spans="1:4">
      <c r="A301" s="217">
        <v>2080713</v>
      </c>
      <c r="B301" s="218" t="s">
        <v>323</v>
      </c>
      <c r="C301" s="212">
        <v>99</v>
      </c>
      <c r="D301" s="213"/>
    </row>
    <row r="302" ht="18.2" customHeight="1" spans="1:4">
      <c r="A302" s="221">
        <v>2080799</v>
      </c>
      <c r="B302" s="222" t="s">
        <v>324</v>
      </c>
      <c r="C302" s="212">
        <v>721</v>
      </c>
      <c r="D302" s="213">
        <v>3170</v>
      </c>
    </row>
    <row r="303" ht="18.2" customHeight="1" spans="1:4">
      <c r="A303" s="217">
        <v>20808</v>
      </c>
      <c r="B303" s="218" t="s">
        <v>325</v>
      </c>
      <c r="C303" s="212">
        <v>2228</v>
      </c>
      <c r="D303" s="213">
        <f>SUM(D304:D308)</f>
        <v>3434</v>
      </c>
    </row>
    <row r="304" ht="18.2" customHeight="1" spans="1:4">
      <c r="A304" s="217">
        <v>2080801</v>
      </c>
      <c r="B304" s="218" t="s">
        <v>326</v>
      </c>
      <c r="C304" s="212">
        <v>1838</v>
      </c>
      <c r="D304" s="213">
        <v>3020</v>
      </c>
    </row>
    <row r="305" ht="18.2" customHeight="1" spans="1:4">
      <c r="A305" s="217">
        <v>2080802</v>
      </c>
      <c r="B305" s="218" t="s">
        <v>327</v>
      </c>
      <c r="C305" s="212">
        <v>7</v>
      </c>
      <c r="D305" s="213">
        <v>27</v>
      </c>
    </row>
    <row r="306" ht="18.2" customHeight="1" spans="1:4">
      <c r="A306" s="217">
        <v>2080807</v>
      </c>
      <c r="B306" s="218" t="s">
        <v>331</v>
      </c>
      <c r="C306" s="212">
        <v>266</v>
      </c>
      <c r="D306" s="213">
        <v>257</v>
      </c>
    </row>
    <row r="307" ht="18.2" customHeight="1" spans="1:4">
      <c r="A307" s="217">
        <v>2080808</v>
      </c>
      <c r="B307" s="218" t="s">
        <v>332</v>
      </c>
      <c r="C307" s="212">
        <v>61</v>
      </c>
      <c r="D307" s="213">
        <v>74</v>
      </c>
    </row>
    <row r="308" ht="18.2" customHeight="1" spans="1:4">
      <c r="A308" s="217">
        <v>2080899</v>
      </c>
      <c r="B308" s="218" t="s">
        <v>333</v>
      </c>
      <c r="C308" s="212">
        <v>56</v>
      </c>
      <c r="D308" s="213">
        <v>56</v>
      </c>
    </row>
    <row r="309" ht="18.2" customHeight="1" spans="1:4">
      <c r="A309" s="217">
        <v>20809</v>
      </c>
      <c r="B309" s="218" t="s">
        <v>334</v>
      </c>
      <c r="C309" s="212">
        <v>4505</v>
      </c>
      <c r="D309" s="213">
        <f>SUM(D310:D315)</f>
        <v>5592</v>
      </c>
    </row>
    <row r="310" ht="18.2" customHeight="1" spans="1:4">
      <c r="A310" s="217">
        <v>2080901</v>
      </c>
      <c r="B310" s="218" t="s">
        <v>335</v>
      </c>
      <c r="C310" s="212">
        <v>234</v>
      </c>
      <c r="D310" s="213">
        <v>448</v>
      </c>
    </row>
    <row r="311" ht="18.2" customHeight="1" spans="1:4">
      <c r="A311" s="217">
        <v>2080902</v>
      </c>
      <c r="B311" s="218" t="s">
        <v>336</v>
      </c>
      <c r="C311" s="212">
        <v>3633</v>
      </c>
      <c r="D311" s="213">
        <v>3836</v>
      </c>
    </row>
    <row r="312" ht="18.2" customHeight="1" spans="1:4">
      <c r="A312" s="217">
        <v>2080903</v>
      </c>
      <c r="B312" s="218" t="s">
        <v>337</v>
      </c>
      <c r="C312" s="212">
        <v>205</v>
      </c>
      <c r="D312" s="213">
        <v>181</v>
      </c>
    </row>
    <row r="313" ht="18.2" customHeight="1" spans="1:4">
      <c r="A313" s="217">
        <v>2080904</v>
      </c>
      <c r="B313" s="218" t="s">
        <v>338</v>
      </c>
      <c r="C313" s="212">
        <v>56</v>
      </c>
      <c r="D313" s="213"/>
    </row>
    <row r="314" ht="18.2" customHeight="1" spans="1:4">
      <c r="A314" s="217">
        <v>2080905</v>
      </c>
      <c r="B314" s="218" t="s">
        <v>339</v>
      </c>
      <c r="C314" s="212">
        <v>368</v>
      </c>
      <c r="D314" s="213">
        <v>722</v>
      </c>
    </row>
    <row r="315" ht="18.2" customHeight="1" spans="1:4">
      <c r="A315" s="217">
        <v>2080999</v>
      </c>
      <c r="B315" s="218" t="s">
        <v>340</v>
      </c>
      <c r="C315" s="212">
        <v>9</v>
      </c>
      <c r="D315" s="213">
        <v>405</v>
      </c>
    </row>
    <row r="316" ht="18.2" customHeight="1" spans="1:4">
      <c r="A316" s="217">
        <v>20810</v>
      </c>
      <c r="B316" s="218" t="s">
        <v>341</v>
      </c>
      <c r="C316" s="212">
        <v>1847</v>
      </c>
      <c r="D316" s="213">
        <f>SUM(D317:D321)</f>
        <v>1765</v>
      </c>
    </row>
    <row r="317" ht="18.2" customHeight="1" spans="1:4">
      <c r="A317" s="217">
        <v>2081001</v>
      </c>
      <c r="B317" s="218" t="s">
        <v>342</v>
      </c>
      <c r="C317" s="212">
        <v>89</v>
      </c>
      <c r="D317" s="213">
        <v>40</v>
      </c>
    </row>
    <row r="318" ht="18.2" customHeight="1" spans="1:4">
      <c r="A318" s="217">
        <v>2081002</v>
      </c>
      <c r="B318" s="218" t="s">
        <v>343</v>
      </c>
      <c r="C318" s="212">
        <v>120</v>
      </c>
      <c r="D318" s="213"/>
    </row>
    <row r="319" ht="18.2" customHeight="1" spans="1:4">
      <c r="A319" s="217">
        <v>2081005</v>
      </c>
      <c r="B319" s="218" t="s">
        <v>345</v>
      </c>
      <c r="C319" s="212">
        <v>1635</v>
      </c>
      <c r="D319" s="213">
        <v>1718</v>
      </c>
    </row>
    <row r="320" ht="18.2" customHeight="1" spans="1:4">
      <c r="A320" s="217">
        <v>2081006</v>
      </c>
      <c r="B320" s="218" t="s">
        <v>346</v>
      </c>
      <c r="C320" s="212">
        <v>2</v>
      </c>
      <c r="D320" s="213"/>
    </row>
    <row r="321" ht="18.2" customHeight="1" spans="1:4">
      <c r="A321" s="217">
        <v>2081099</v>
      </c>
      <c r="B321" s="218" t="s">
        <v>347</v>
      </c>
      <c r="C321" s="212">
        <v>1</v>
      </c>
      <c r="D321" s="213">
        <v>7</v>
      </c>
    </row>
    <row r="322" ht="18.2" customHeight="1" spans="1:4">
      <c r="A322" s="217">
        <v>20811</v>
      </c>
      <c r="B322" s="218" t="s">
        <v>348</v>
      </c>
      <c r="C322" s="212">
        <v>1228</v>
      </c>
      <c r="D322" s="213">
        <f>SUM(D323:D327)</f>
        <v>1132</v>
      </c>
    </row>
    <row r="323" ht="18.2" customHeight="1" spans="1:4">
      <c r="A323" s="217">
        <v>2081101</v>
      </c>
      <c r="B323" s="218" t="s">
        <v>39</v>
      </c>
      <c r="C323" s="212">
        <v>262</v>
      </c>
      <c r="D323" s="213">
        <v>323</v>
      </c>
    </row>
    <row r="324" ht="18.2" customHeight="1" spans="1:4">
      <c r="A324" s="217">
        <v>2081102</v>
      </c>
      <c r="B324" s="218" t="s">
        <v>40</v>
      </c>
      <c r="C324" s="212">
        <v>0</v>
      </c>
      <c r="D324" s="213">
        <v>18</v>
      </c>
    </row>
    <row r="325" ht="18.2" customHeight="1" spans="1:4">
      <c r="A325" s="217">
        <v>2081104</v>
      </c>
      <c r="B325" s="218" t="s">
        <v>349</v>
      </c>
      <c r="C325" s="212">
        <v>918</v>
      </c>
      <c r="D325" s="213">
        <v>8</v>
      </c>
    </row>
    <row r="326" ht="18.2" customHeight="1" spans="1:4">
      <c r="A326" s="217">
        <v>2081106</v>
      </c>
      <c r="B326" s="218" t="s">
        <v>351</v>
      </c>
      <c r="C326" s="212">
        <v>0</v>
      </c>
      <c r="D326" s="213">
        <v>322</v>
      </c>
    </row>
    <row r="327" ht="18.2" customHeight="1" spans="1:4">
      <c r="A327" s="217">
        <v>2081199</v>
      </c>
      <c r="B327" s="218" t="s">
        <v>353</v>
      </c>
      <c r="C327" s="212">
        <v>48</v>
      </c>
      <c r="D327" s="213">
        <v>461</v>
      </c>
    </row>
    <row r="328" ht="18.2" customHeight="1" spans="1:4">
      <c r="A328" s="217">
        <v>20816</v>
      </c>
      <c r="B328" s="218" t="s">
        <v>354</v>
      </c>
      <c r="C328" s="212">
        <v>272</v>
      </c>
      <c r="D328" s="213">
        <f>SUM(D329:D330)</f>
        <v>284</v>
      </c>
    </row>
    <row r="329" ht="18.2" customHeight="1" spans="1:4">
      <c r="A329" s="223">
        <v>2081601</v>
      </c>
      <c r="B329" s="224" t="s">
        <v>39</v>
      </c>
      <c r="C329" s="225">
        <v>243</v>
      </c>
      <c r="D329" s="226">
        <v>254</v>
      </c>
    </row>
    <row r="330" ht="18.2" customHeight="1" spans="1:4">
      <c r="A330" s="223">
        <v>2081699</v>
      </c>
      <c r="B330" s="224" t="s">
        <v>355</v>
      </c>
      <c r="C330" s="225">
        <v>29</v>
      </c>
      <c r="D330" s="226">
        <v>30</v>
      </c>
    </row>
    <row r="331" ht="18.2" customHeight="1" spans="1:4">
      <c r="A331" s="223">
        <v>20819</v>
      </c>
      <c r="B331" s="224" t="s">
        <v>356</v>
      </c>
      <c r="C331" s="225">
        <v>0</v>
      </c>
      <c r="D331" s="226"/>
    </row>
    <row r="332" ht="18.2" customHeight="1" spans="1:4">
      <c r="A332" s="223">
        <v>20820</v>
      </c>
      <c r="B332" s="224" t="s">
        <v>359</v>
      </c>
      <c r="C332" s="225">
        <v>297</v>
      </c>
      <c r="D332" s="226">
        <v>275</v>
      </c>
    </row>
    <row r="333" ht="18.2" customHeight="1" spans="1:4">
      <c r="A333" s="223">
        <v>2082002</v>
      </c>
      <c r="B333" s="224" t="s">
        <v>361</v>
      </c>
      <c r="C333" s="225">
        <v>297</v>
      </c>
      <c r="D333" s="226">
        <v>275</v>
      </c>
    </row>
    <row r="334" ht="18.2" customHeight="1" spans="1:4">
      <c r="A334" s="223">
        <v>20821</v>
      </c>
      <c r="B334" s="224" t="s">
        <v>362</v>
      </c>
      <c r="C334" s="225">
        <v>0</v>
      </c>
      <c r="D334" s="226"/>
    </row>
    <row r="335" ht="18.2" customHeight="1" spans="1:4">
      <c r="A335" s="223">
        <v>20824</v>
      </c>
      <c r="B335" s="224" t="s">
        <v>365</v>
      </c>
      <c r="C335" s="225">
        <v>0</v>
      </c>
      <c r="D335" s="226"/>
    </row>
    <row r="336" ht="18.2" customHeight="1" spans="1:4">
      <c r="A336" s="223">
        <v>20825</v>
      </c>
      <c r="B336" s="224" t="s">
        <v>366</v>
      </c>
      <c r="C336" s="225">
        <v>6</v>
      </c>
      <c r="D336" s="226"/>
    </row>
    <row r="337" ht="18.2" customHeight="1" spans="1:4">
      <c r="A337" s="223">
        <v>2082501</v>
      </c>
      <c r="B337" s="224" t="s">
        <v>367</v>
      </c>
      <c r="C337" s="225">
        <v>6</v>
      </c>
      <c r="D337" s="226"/>
    </row>
    <row r="338" ht="18.2" customHeight="1" spans="1:4">
      <c r="A338" s="223">
        <v>20826</v>
      </c>
      <c r="B338" s="224" t="s">
        <v>369</v>
      </c>
      <c r="C338" s="225">
        <v>78849</v>
      </c>
      <c r="D338" s="226">
        <f>SUM(D339:D340)</f>
        <v>124070</v>
      </c>
    </row>
    <row r="339" ht="18.2" customHeight="1" spans="1:4">
      <c r="A339" s="223">
        <v>2082601</v>
      </c>
      <c r="B339" s="224" t="s">
        <v>370</v>
      </c>
      <c r="C339" s="225">
        <v>17581</v>
      </c>
      <c r="D339" s="226">
        <v>2800</v>
      </c>
    </row>
    <row r="340" ht="18.2" customHeight="1" spans="1:4">
      <c r="A340" s="223">
        <v>2082602</v>
      </c>
      <c r="B340" s="224" t="s">
        <v>371</v>
      </c>
      <c r="C340" s="225">
        <v>61268</v>
      </c>
      <c r="D340" s="226">
        <v>121270</v>
      </c>
    </row>
    <row r="341" ht="18.2" customHeight="1" spans="1:4">
      <c r="A341" s="223">
        <v>20827</v>
      </c>
      <c r="B341" s="224" t="s">
        <v>373</v>
      </c>
      <c r="C341" s="225">
        <v>0</v>
      </c>
      <c r="D341" s="226"/>
    </row>
    <row r="342" ht="18.2" customHeight="1" spans="1:4">
      <c r="A342" s="223">
        <v>20828</v>
      </c>
      <c r="B342" s="224" t="s">
        <v>376</v>
      </c>
      <c r="C342" s="225">
        <v>1242</v>
      </c>
      <c r="D342" s="226">
        <f>SUM(D343:D347)</f>
        <v>1274</v>
      </c>
    </row>
    <row r="343" ht="18.2" customHeight="1" spans="1:4">
      <c r="A343" s="223">
        <v>2082801</v>
      </c>
      <c r="B343" s="224" t="s">
        <v>39</v>
      </c>
      <c r="C343" s="225">
        <v>181</v>
      </c>
      <c r="D343" s="226">
        <v>176</v>
      </c>
    </row>
    <row r="344" ht="18.2" customHeight="1" spans="1:4">
      <c r="A344" s="223">
        <v>2082802</v>
      </c>
      <c r="B344" s="224" t="s">
        <v>40</v>
      </c>
      <c r="C344" s="225">
        <v>71</v>
      </c>
      <c r="D344" s="226">
        <v>79</v>
      </c>
    </row>
    <row r="345" ht="18.2" customHeight="1" spans="1:4">
      <c r="A345" s="223">
        <v>2082804</v>
      </c>
      <c r="B345" s="224" t="s">
        <v>377</v>
      </c>
      <c r="C345" s="225">
        <v>218</v>
      </c>
      <c r="D345" s="226">
        <v>182</v>
      </c>
    </row>
    <row r="346" ht="18.2" customHeight="1" spans="1:4">
      <c r="A346" s="223">
        <v>2082850</v>
      </c>
      <c r="B346" s="224" t="s">
        <v>46</v>
      </c>
      <c r="C346" s="225">
        <v>538</v>
      </c>
      <c r="D346" s="226">
        <f>572+1</f>
        <v>573</v>
      </c>
    </row>
    <row r="347" ht="18.75" customHeight="1" spans="1:4">
      <c r="A347" s="223">
        <v>2082899</v>
      </c>
      <c r="B347" s="224" t="s">
        <v>379</v>
      </c>
      <c r="C347" s="225">
        <v>234</v>
      </c>
      <c r="D347" s="226">
        <v>264</v>
      </c>
    </row>
    <row r="348" ht="18.75" customHeight="1" spans="1:4">
      <c r="A348" s="223">
        <v>20830</v>
      </c>
      <c r="B348" s="224" t="s">
        <v>380</v>
      </c>
      <c r="C348" s="225">
        <v>563</v>
      </c>
      <c r="D348" s="226">
        <v>112</v>
      </c>
    </row>
    <row r="349" ht="18.75" customHeight="1" spans="1:4">
      <c r="A349" s="223">
        <v>2083001</v>
      </c>
      <c r="B349" s="224" t="s">
        <v>381</v>
      </c>
      <c r="C349" s="225">
        <v>563</v>
      </c>
      <c r="D349" s="226">
        <v>112</v>
      </c>
    </row>
    <row r="350" ht="18.75" customHeight="1" spans="1:4">
      <c r="A350" s="223">
        <v>20899</v>
      </c>
      <c r="B350" s="224" t="s">
        <v>383</v>
      </c>
      <c r="C350" s="225">
        <v>1206</v>
      </c>
      <c r="D350" s="226">
        <v>1905</v>
      </c>
    </row>
    <row r="351" ht="18.75" customHeight="1" spans="1:4">
      <c r="A351" s="223">
        <v>2089999</v>
      </c>
      <c r="B351" s="224" t="s">
        <v>384</v>
      </c>
      <c r="C351" s="225">
        <v>1206</v>
      </c>
      <c r="D351" s="226">
        <v>1905</v>
      </c>
    </row>
    <row r="352" ht="18.75" customHeight="1" spans="1:4">
      <c r="A352" s="223">
        <v>210</v>
      </c>
      <c r="B352" s="224" t="s">
        <v>385</v>
      </c>
      <c r="C352" s="225">
        <v>214266</v>
      </c>
      <c r="D352" s="226">
        <f>SUM(D353,D358,D368,D369,D377,D380,D385,D388,D390,D392,D399,D401,D403,D405,D407)</f>
        <v>256178</v>
      </c>
    </row>
    <row r="353" ht="18.75" customHeight="1" spans="1:4">
      <c r="A353" s="223">
        <v>21001</v>
      </c>
      <c r="B353" s="224" t="s">
        <v>386</v>
      </c>
      <c r="C353" s="225">
        <v>858</v>
      </c>
      <c r="D353" s="226">
        <f>SUM(D354:D357)</f>
        <v>912</v>
      </c>
    </row>
    <row r="354" ht="18.75" customHeight="1" spans="1:4">
      <c r="A354" s="223">
        <v>2100101</v>
      </c>
      <c r="B354" s="224" t="s">
        <v>39</v>
      </c>
      <c r="C354" s="225">
        <v>475</v>
      </c>
      <c r="D354" s="226">
        <v>537</v>
      </c>
    </row>
    <row r="355" ht="18.75" customHeight="1" spans="1:4">
      <c r="A355" s="223">
        <v>2100102</v>
      </c>
      <c r="B355" s="224" t="s">
        <v>40</v>
      </c>
      <c r="C355" s="225">
        <v>13</v>
      </c>
      <c r="D355" s="226"/>
    </row>
    <row r="356" ht="18.75" customHeight="1" spans="1:4">
      <c r="A356" s="223">
        <v>2100103</v>
      </c>
      <c r="B356" s="224" t="s">
        <v>41</v>
      </c>
      <c r="C356" s="225">
        <v>0</v>
      </c>
      <c r="D356" s="226"/>
    </row>
    <row r="357" ht="18.75" customHeight="1" spans="1:4">
      <c r="A357" s="223">
        <v>2100199</v>
      </c>
      <c r="B357" s="224" t="s">
        <v>387</v>
      </c>
      <c r="C357" s="225">
        <v>370</v>
      </c>
      <c r="D357" s="226">
        <v>375</v>
      </c>
    </row>
    <row r="358" ht="18.75" customHeight="1" spans="1:4">
      <c r="A358" s="223">
        <v>21002</v>
      </c>
      <c r="B358" s="224" t="s">
        <v>388</v>
      </c>
      <c r="C358" s="225">
        <v>46103</v>
      </c>
      <c r="D358" s="226">
        <f>SUM(D359:D367)</f>
        <v>18983</v>
      </c>
    </row>
    <row r="359" ht="18.75" customHeight="1" spans="1:4">
      <c r="A359" s="223">
        <v>2100201</v>
      </c>
      <c r="B359" s="224" t="s">
        <v>389</v>
      </c>
      <c r="C359" s="225">
        <v>26415</v>
      </c>
      <c r="D359" s="226">
        <v>7523</v>
      </c>
    </row>
    <row r="360" ht="18.75" customHeight="1" spans="1:4">
      <c r="A360" s="223">
        <v>2100202</v>
      </c>
      <c r="B360" s="224" t="s">
        <v>390</v>
      </c>
      <c r="C360" s="225">
        <v>1481</v>
      </c>
      <c r="D360" s="226">
        <v>1783</v>
      </c>
    </row>
    <row r="361" ht="18.75" customHeight="1" spans="1:4">
      <c r="A361" s="223">
        <v>2100203</v>
      </c>
      <c r="B361" s="224" t="s">
        <v>391</v>
      </c>
      <c r="C361" s="225">
        <v>2183</v>
      </c>
      <c r="D361" s="226">
        <v>2530</v>
      </c>
    </row>
    <row r="362" ht="18.75" customHeight="1" spans="1:4">
      <c r="A362" s="223">
        <v>2100204</v>
      </c>
      <c r="B362" s="224" t="s">
        <v>392</v>
      </c>
      <c r="C362" s="225">
        <v>390</v>
      </c>
      <c r="D362" s="226">
        <v>405</v>
      </c>
    </row>
    <row r="363" ht="18.75" customHeight="1" spans="1:4">
      <c r="A363" s="223">
        <v>2100205</v>
      </c>
      <c r="B363" s="224" t="s">
        <v>393</v>
      </c>
      <c r="C363" s="225">
        <v>2123</v>
      </c>
      <c r="D363" s="226">
        <v>2337</v>
      </c>
    </row>
    <row r="364" ht="18.75" customHeight="1" spans="1:4">
      <c r="A364" s="223">
        <v>2100206</v>
      </c>
      <c r="B364" s="224" t="s">
        <v>394</v>
      </c>
      <c r="C364" s="225">
        <v>9665</v>
      </c>
      <c r="D364" s="226">
        <v>1011</v>
      </c>
    </row>
    <row r="365" ht="18.75" customHeight="1" spans="1:4">
      <c r="A365" s="223">
        <v>2100207</v>
      </c>
      <c r="B365" s="224" t="s">
        <v>984</v>
      </c>
      <c r="C365" s="225">
        <v>0</v>
      </c>
      <c r="D365" s="226"/>
    </row>
    <row r="366" ht="18.75" customHeight="1" spans="1:4">
      <c r="A366" s="223">
        <v>2100208</v>
      </c>
      <c r="B366" s="224" t="s">
        <v>395</v>
      </c>
      <c r="C366" s="225">
        <v>5</v>
      </c>
      <c r="D366" s="226">
        <v>643</v>
      </c>
    </row>
    <row r="367" ht="18.75" customHeight="1" spans="1:4">
      <c r="A367" s="223">
        <v>2100299</v>
      </c>
      <c r="B367" s="224" t="s">
        <v>397</v>
      </c>
      <c r="C367" s="225">
        <v>3841</v>
      </c>
      <c r="D367" s="226">
        <v>2751</v>
      </c>
    </row>
    <row r="368" ht="18.75" customHeight="1" spans="1:4">
      <c r="A368" s="223">
        <v>21003</v>
      </c>
      <c r="B368" s="224" t="s">
        <v>398</v>
      </c>
      <c r="C368" s="225">
        <v>0</v>
      </c>
      <c r="D368" s="226"/>
    </row>
    <row r="369" ht="18.75" customHeight="1" spans="1:4">
      <c r="A369" s="223">
        <v>21004</v>
      </c>
      <c r="B369" s="224" t="s">
        <v>402</v>
      </c>
      <c r="C369" s="225">
        <v>7385</v>
      </c>
      <c r="D369" s="226">
        <f>SUM(D370:D376)</f>
        <v>4233</v>
      </c>
    </row>
    <row r="370" ht="18.75" customHeight="1" spans="1:4">
      <c r="A370" s="223">
        <v>2100401</v>
      </c>
      <c r="B370" s="224" t="s">
        <v>403</v>
      </c>
      <c r="C370" s="225">
        <v>1872</v>
      </c>
      <c r="D370" s="226">
        <v>2073</v>
      </c>
    </row>
    <row r="371" ht="18.75" customHeight="1" spans="1:4">
      <c r="A371" s="223">
        <v>2100402</v>
      </c>
      <c r="B371" s="224" t="s">
        <v>404</v>
      </c>
      <c r="C371" s="225">
        <v>307</v>
      </c>
      <c r="D371" s="226">
        <v>359</v>
      </c>
    </row>
    <row r="372" ht="18.75" customHeight="1" spans="1:4">
      <c r="A372" s="223">
        <v>2100406</v>
      </c>
      <c r="B372" s="224" t="s">
        <v>408</v>
      </c>
      <c r="C372" s="225">
        <v>451</v>
      </c>
      <c r="D372" s="226">
        <v>348</v>
      </c>
    </row>
    <row r="373" ht="18.75" customHeight="1" spans="1:4">
      <c r="A373" s="223">
        <v>2100408</v>
      </c>
      <c r="B373" s="224" t="s">
        <v>409</v>
      </c>
      <c r="C373" s="225">
        <v>329</v>
      </c>
      <c r="D373" s="226">
        <v>103</v>
      </c>
    </row>
    <row r="374" ht="18.75" customHeight="1" spans="1:4">
      <c r="A374" s="223">
        <v>2100409</v>
      </c>
      <c r="B374" s="224" t="s">
        <v>410</v>
      </c>
      <c r="C374" s="225">
        <v>1206</v>
      </c>
      <c r="D374" s="226">
        <v>1195</v>
      </c>
    </row>
    <row r="375" ht="18.75" customHeight="1" spans="1:4">
      <c r="A375" s="223">
        <v>2100410</v>
      </c>
      <c r="B375" s="224" t="s">
        <v>411</v>
      </c>
      <c r="C375" s="225">
        <v>2161</v>
      </c>
      <c r="D375" s="226">
        <v>155</v>
      </c>
    </row>
    <row r="376" ht="18.75" customHeight="1" spans="1:4">
      <c r="A376" s="223">
        <v>2100499</v>
      </c>
      <c r="B376" s="224" t="s">
        <v>412</v>
      </c>
      <c r="C376" s="225">
        <v>1059</v>
      </c>
      <c r="D376" s="226"/>
    </row>
    <row r="377" ht="18.75" customHeight="1" spans="1:4">
      <c r="A377" s="223">
        <v>21007</v>
      </c>
      <c r="B377" s="224" t="s">
        <v>413</v>
      </c>
      <c r="C377" s="225">
        <v>331</v>
      </c>
      <c r="D377" s="226">
        <f>SUM(D378:D379)</f>
        <v>407</v>
      </c>
    </row>
    <row r="378" ht="18.75" customHeight="1" spans="1:4">
      <c r="A378" s="223">
        <v>2100717</v>
      </c>
      <c r="B378" s="224" t="s">
        <v>415</v>
      </c>
      <c r="C378" s="225">
        <v>180</v>
      </c>
      <c r="D378" s="226">
        <v>153</v>
      </c>
    </row>
    <row r="379" ht="18.75" customHeight="1" spans="1:4">
      <c r="A379" s="223">
        <v>2100799</v>
      </c>
      <c r="B379" s="224" t="s">
        <v>416</v>
      </c>
      <c r="C379" s="225">
        <v>151</v>
      </c>
      <c r="D379" s="226">
        <v>254</v>
      </c>
    </row>
    <row r="380" ht="18.75" customHeight="1" spans="1:4">
      <c r="A380" s="223">
        <v>21011</v>
      </c>
      <c r="B380" s="224" t="s">
        <v>417</v>
      </c>
      <c r="C380" s="225">
        <v>13526</v>
      </c>
      <c r="D380" s="226">
        <f>SUM(D381:D384)</f>
        <v>14823</v>
      </c>
    </row>
    <row r="381" ht="18.75" customHeight="1" spans="1:4">
      <c r="A381" s="223">
        <v>2101101</v>
      </c>
      <c r="B381" s="224" t="s">
        <v>418</v>
      </c>
      <c r="C381" s="225">
        <v>5001</v>
      </c>
      <c r="D381" s="226">
        <v>7145</v>
      </c>
    </row>
    <row r="382" ht="18.75" customHeight="1" spans="1:4">
      <c r="A382" s="223">
        <v>2101102</v>
      </c>
      <c r="B382" s="224" t="s">
        <v>419</v>
      </c>
      <c r="C382" s="225">
        <v>8094</v>
      </c>
      <c r="D382" s="226">
        <v>6919</v>
      </c>
    </row>
    <row r="383" ht="18.75" customHeight="1" spans="1:4">
      <c r="A383" s="223">
        <v>2101103</v>
      </c>
      <c r="B383" s="224" t="s">
        <v>420</v>
      </c>
      <c r="C383" s="225">
        <v>429</v>
      </c>
      <c r="D383" s="226">
        <v>709</v>
      </c>
    </row>
    <row r="384" ht="18.75" customHeight="1" spans="1:4">
      <c r="A384" s="223">
        <v>2101199</v>
      </c>
      <c r="B384" s="224" t="s">
        <v>421</v>
      </c>
      <c r="C384" s="225">
        <v>2</v>
      </c>
      <c r="D384" s="226">
        <v>50</v>
      </c>
    </row>
    <row r="385" ht="18.75" customHeight="1" spans="1:4">
      <c r="A385" s="223">
        <v>21012</v>
      </c>
      <c r="B385" s="224" t="s">
        <v>422</v>
      </c>
      <c r="C385" s="225">
        <v>127223</v>
      </c>
      <c r="D385" s="226">
        <f>SUM(D386:D387)</f>
        <v>197874</v>
      </c>
    </row>
    <row r="386" ht="18.75" customHeight="1" spans="1:4">
      <c r="A386" s="223">
        <v>2101201</v>
      </c>
      <c r="B386" s="224" t="s">
        <v>423</v>
      </c>
      <c r="C386" s="225">
        <v>102</v>
      </c>
      <c r="D386" s="226"/>
    </row>
    <row r="387" ht="18.75" customHeight="1" spans="1:4">
      <c r="A387" s="223">
        <v>2101202</v>
      </c>
      <c r="B387" s="224" t="s">
        <v>424</v>
      </c>
      <c r="C387" s="225">
        <v>127121</v>
      </c>
      <c r="D387" s="226">
        <v>197874</v>
      </c>
    </row>
    <row r="388" ht="18.75" customHeight="1" spans="1:4">
      <c r="A388" s="223">
        <v>21013</v>
      </c>
      <c r="B388" s="224" t="s">
        <v>426</v>
      </c>
      <c r="C388" s="225">
        <v>17727</v>
      </c>
      <c r="D388" s="226">
        <f>SUM(D389:D389)</f>
        <v>17457</v>
      </c>
    </row>
    <row r="389" ht="18.75" customHeight="1" spans="1:4">
      <c r="A389" s="223">
        <v>2101301</v>
      </c>
      <c r="B389" s="224" t="s">
        <v>427</v>
      </c>
      <c r="C389" s="225">
        <v>17727</v>
      </c>
      <c r="D389" s="226">
        <v>17457</v>
      </c>
    </row>
    <row r="390" ht="18.75" customHeight="1" spans="1:4">
      <c r="A390" s="223">
        <v>21014</v>
      </c>
      <c r="B390" s="224" t="s">
        <v>430</v>
      </c>
      <c r="C390" s="225">
        <v>31</v>
      </c>
      <c r="D390" s="226">
        <f>SUM(D391:D391)</f>
        <v>6</v>
      </c>
    </row>
    <row r="391" ht="18.75" customHeight="1" spans="1:4">
      <c r="A391" s="223">
        <v>2101401</v>
      </c>
      <c r="B391" s="224" t="s">
        <v>431</v>
      </c>
      <c r="C391" s="225">
        <v>31</v>
      </c>
      <c r="D391" s="226">
        <v>6</v>
      </c>
    </row>
    <row r="392" ht="18.75" customHeight="1" spans="1:4">
      <c r="A392" s="223">
        <v>21015</v>
      </c>
      <c r="B392" s="224" t="s">
        <v>432</v>
      </c>
      <c r="C392" s="225">
        <v>1050</v>
      </c>
      <c r="D392" s="226">
        <f>SUM(D393:D398)</f>
        <v>1385</v>
      </c>
    </row>
    <row r="393" ht="18.75" customHeight="1" spans="1:4">
      <c r="A393" s="223">
        <v>2101501</v>
      </c>
      <c r="B393" s="224" t="s">
        <v>39</v>
      </c>
      <c r="C393" s="225">
        <v>604</v>
      </c>
      <c r="D393" s="226">
        <v>699</v>
      </c>
    </row>
    <row r="394" ht="18.75" customHeight="1" spans="1:4">
      <c r="A394" s="223">
        <v>2101502</v>
      </c>
      <c r="B394" s="224" t="s">
        <v>40</v>
      </c>
      <c r="C394" s="225">
        <v>4</v>
      </c>
      <c r="D394" s="226">
        <v>5</v>
      </c>
    </row>
    <row r="395" ht="18.75" customHeight="1" spans="1:4">
      <c r="A395" s="223">
        <v>2101505</v>
      </c>
      <c r="B395" s="224" t="s">
        <v>433</v>
      </c>
      <c r="C395" s="225">
        <v>194</v>
      </c>
      <c r="D395" s="226">
        <v>82</v>
      </c>
    </row>
    <row r="396" ht="18.75" customHeight="1" spans="1:4">
      <c r="A396" s="223">
        <v>2101506</v>
      </c>
      <c r="B396" s="224" t="s">
        <v>434</v>
      </c>
      <c r="C396" s="225">
        <v>0</v>
      </c>
      <c r="D396" s="226">
        <v>60</v>
      </c>
    </row>
    <row r="397" ht="18.75" customHeight="1" spans="1:4">
      <c r="A397" s="223">
        <v>2101550</v>
      </c>
      <c r="B397" s="224" t="s">
        <v>46</v>
      </c>
      <c r="C397" s="225">
        <v>248</v>
      </c>
      <c r="D397" s="226">
        <v>355</v>
      </c>
    </row>
    <row r="398" ht="18.75" customHeight="1" spans="1:4">
      <c r="A398" s="223">
        <v>2101599</v>
      </c>
      <c r="B398" s="224" t="s">
        <v>435</v>
      </c>
      <c r="C398" s="225">
        <v>0</v>
      </c>
      <c r="D398" s="226">
        <v>184</v>
      </c>
    </row>
    <row r="399" ht="18.75" customHeight="1" spans="1:4">
      <c r="A399" s="223">
        <v>21016</v>
      </c>
      <c r="B399" s="224" t="s">
        <v>436</v>
      </c>
      <c r="C399" s="225">
        <v>8</v>
      </c>
      <c r="D399" s="226"/>
    </row>
    <row r="400" ht="18.75" customHeight="1" spans="1:4">
      <c r="A400" s="223">
        <v>2101601</v>
      </c>
      <c r="B400" s="224" t="s">
        <v>437</v>
      </c>
      <c r="C400" s="225">
        <v>8</v>
      </c>
      <c r="D400" s="226"/>
    </row>
    <row r="401" s="193" customFormat="1" ht="18.75" customHeight="1" spans="1:4">
      <c r="A401" s="227">
        <v>21017</v>
      </c>
      <c r="B401" s="228" t="s">
        <v>438</v>
      </c>
      <c r="C401" s="226">
        <v>24</v>
      </c>
      <c r="D401" s="226">
        <f>SUM(D402:D402)</f>
        <v>37</v>
      </c>
    </row>
    <row r="402" s="193" customFormat="1" ht="18.75" customHeight="1" spans="1:4">
      <c r="A402" s="227">
        <v>2101704</v>
      </c>
      <c r="B402" s="228" t="s">
        <v>439</v>
      </c>
      <c r="C402" s="226">
        <v>24</v>
      </c>
      <c r="D402" s="226">
        <v>37</v>
      </c>
    </row>
    <row r="403" s="193" customFormat="1" ht="18.75" customHeight="1" spans="1:4">
      <c r="A403" s="227">
        <v>21018</v>
      </c>
      <c r="B403" s="228" t="s">
        <v>441</v>
      </c>
      <c r="C403" s="226">
        <v>0</v>
      </c>
      <c r="D403" s="226">
        <f>SUM(D404:D404)</f>
        <v>58</v>
      </c>
    </row>
    <row r="404" s="193" customFormat="1" ht="18.75" customHeight="1" spans="1:4">
      <c r="A404" s="227">
        <v>2101899</v>
      </c>
      <c r="B404" s="228" t="s">
        <v>442</v>
      </c>
      <c r="C404" s="226">
        <v>0</v>
      </c>
      <c r="D404" s="226">
        <v>58</v>
      </c>
    </row>
    <row r="405" s="193" customFormat="1" ht="18.75" customHeight="1" spans="1:4">
      <c r="A405" s="227">
        <v>21019</v>
      </c>
      <c r="B405" s="228" t="s">
        <v>443</v>
      </c>
      <c r="C405" s="226"/>
      <c r="D405" s="226">
        <v>3</v>
      </c>
    </row>
    <row r="406" s="193" customFormat="1" ht="18.75" customHeight="1" spans="1:4">
      <c r="A406" s="227">
        <v>2101901</v>
      </c>
      <c r="B406" s="228" t="s">
        <v>444</v>
      </c>
      <c r="C406" s="226"/>
      <c r="D406" s="226">
        <v>3</v>
      </c>
    </row>
    <row r="407" ht="18.75" customHeight="1" spans="1:4">
      <c r="A407" s="223">
        <v>21099</v>
      </c>
      <c r="B407" s="224" t="s">
        <v>445</v>
      </c>
      <c r="C407" s="225">
        <v>0</v>
      </c>
      <c r="D407" s="226"/>
    </row>
    <row r="408" ht="18.75" customHeight="1" spans="1:4">
      <c r="A408" s="223">
        <v>211</v>
      </c>
      <c r="B408" s="224" t="s">
        <v>447</v>
      </c>
      <c r="C408" s="225">
        <v>17599</v>
      </c>
      <c r="D408" s="226">
        <f>SUM(D409,D415,D418,D423,D427,D428,D429,D430,D431,D432,D435,D436,D437,D440)</f>
        <v>21463</v>
      </c>
    </row>
    <row r="409" ht="18.75" customHeight="1" spans="1:4">
      <c r="A409" s="223">
        <v>21101</v>
      </c>
      <c r="B409" s="224" t="s">
        <v>448</v>
      </c>
      <c r="C409" s="225">
        <v>7249</v>
      </c>
      <c r="D409" s="226">
        <f>SUM(D410:D414)</f>
        <v>7912</v>
      </c>
    </row>
    <row r="410" ht="18.75" customHeight="1" spans="1:4">
      <c r="A410" s="223">
        <v>2110101</v>
      </c>
      <c r="B410" s="224" t="s">
        <v>39</v>
      </c>
      <c r="C410" s="225">
        <v>6104</v>
      </c>
      <c r="D410" s="226">
        <v>6756</v>
      </c>
    </row>
    <row r="411" ht="18.75" customHeight="1" spans="1:4">
      <c r="A411" s="223">
        <v>2110102</v>
      </c>
      <c r="B411" s="224" t="s">
        <v>40</v>
      </c>
      <c r="C411" s="225">
        <v>149</v>
      </c>
      <c r="D411" s="226">
        <v>122</v>
      </c>
    </row>
    <row r="412" ht="18.75" customHeight="1" spans="1:4">
      <c r="A412" s="223">
        <v>2110104</v>
      </c>
      <c r="B412" s="224" t="s">
        <v>449</v>
      </c>
      <c r="C412" s="225">
        <v>13</v>
      </c>
      <c r="D412" s="226">
        <v>10</v>
      </c>
    </row>
    <row r="413" ht="18.75" customHeight="1" spans="1:4">
      <c r="A413" s="223">
        <v>2110107</v>
      </c>
      <c r="B413" s="224" t="s">
        <v>450</v>
      </c>
      <c r="C413" s="225">
        <v>10</v>
      </c>
      <c r="D413" s="226"/>
    </row>
    <row r="414" ht="18.75" customHeight="1" spans="1:4">
      <c r="A414" s="223">
        <v>2110199</v>
      </c>
      <c r="B414" s="224" t="s">
        <v>451</v>
      </c>
      <c r="C414" s="225">
        <v>973</v>
      </c>
      <c r="D414" s="226">
        <v>1024</v>
      </c>
    </row>
    <row r="415" ht="18.75" customHeight="1" spans="1:4">
      <c r="A415" s="223">
        <v>21102</v>
      </c>
      <c r="B415" s="224" t="s">
        <v>452</v>
      </c>
      <c r="C415" s="225">
        <v>1415</v>
      </c>
      <c r="D415" s="226">
        <f>SUM(D416:D417)</f>
        <v>1635</v>
      </c>
    </row>
    <row r="416" ht="18.75" customHeight="1" spans="1:4">
      <c r="A416" s="223">
        <v>2110203</v>
      </c>
      <c r="B416" s="224" t="s">
        <v>453</v>
      </c>
      <c r="C416" s="225">
        <v>58</v>
      </c>
      <c r="D416" s="226">
        <v>90</v>
      </c>
    </row>
    <row r="417" ht="18.75" customHeight="1" spans="1:4">
      <c r="A417" s="223">
        <v>2110299</v>
      </c>
      <c r="B417" s="224" t="s">
        <v>454</v>
      </c>
      <c r="C417" s="225">
        <v>1357</v>
      </c>
      <c r="D417" s="226">
        <v>1545</v>
      </c>
    </row>
    <row r="418" ht="18.75" customHeight="1" spans="1:4">
      <c r="A418" s="223">
        <v>21103</v>
      </c>
      <c r="B418" s="224" t="s">
        <v>455</v>
      </c>
      <c r="C418" s="225">
        <v>8239</v>
      </c>
      <c r="D418" s="226">
        <f>SUM(D419:D422)</f>
        <v>11386</v>
      </c>
    </row>
    <row r="419" ht="18.75" customHeight="1" spans="1:4">
      <c r="A419" s="223">
        <v>2110301</v>
      </c>
      <c r="B419" s="224" t="s">
        <v>456</v>
      </c>
      <c r="C419" s="225">
        <v>73</v>
      </c>
      <c r="D419" s="226"/>
    </row>
    <row r="420" ht="18.75" customHeight="1" spans="1:4">
      <c r="A420" s="223">
        <v>2110302</v>
      </c>
      <c r="B420" s="224" t="s">
        <v>457</v>
      </c>
      <c r="C420" s="225">
        <v>6379</v>
      </c>
      <c r="D420" s="226">
        <v>8907</v>
      </c>
    </row>
    <row r="421" ht="18.75" customHeight="1" spans="1:4">
      <c r="A421" s="223">
        <v>2110304</v>
      </c>
      <c r="B421" s="224" t="s">
        <v>458</v>
      </c>
      <c r="C421" s="225">
        <v>1781</v>
      </c>
      <c r="D421" s="226">
        <v>2479</v>
      </c>
    </row>
    <row r="422" ht="18.75" customHeight="1" spans="1:4">
      <c r="A422" s="223">
        <v>2110307</v>
      </c>
      <c r="B422" s="224" t="s">
        <v>459</v>
      </c>
      <c r="C422" s="225">
        <v>6</v>
      </c>
      <c r="D422" s="226"/>
    </row>
    <row r="423" ht="18.75" customHeight="1" spans="1:4">
      <c r="A423" s="223">
        <v>21104</v>
      </c>
      <c r="B423" s="224" t="s">
        <v>461</v>
      </c>
      <c r="C423" s="225">
        <v>345</v>
      </c>
      <c r="D423" s="226">
        <f>SUM(D424:D426)</f>
        <v>102</v>
      </c>
    </row>
    <row r="424" ht="18.75" customHeight="1" spans="1:4">
      <c r="A424" s="223">
        <v>2110401</v>
      </c>
      <c r="B424" s="224" t="s">
        <v>462</v>
      </c>
      <c r="C424" s="225">
        <v>18</v>
      </c>
      <c r="D424" s="226"/>
    </row>
    <row r="425" ht="18.75" customHeight="1" spans="1:4">
      <c r="A425" s="223">
        <v>2110405</v>
      </c>
      <c r="B425" s="224" t="s">
        <v>464</v>
      </c>
      <c r="C425" s="225">
        <v>310</v>
      </c>
      <c r="D425" s="226"/>
    </row>
    <row r="426" ht="18.75" customHeight="1" spans="1:4">
      <c r="A426" s="223">
        <v>2110499</v>
      </c>
      <c r="B426" s="224" t="s">
        <v>466</v>
      </c>
      <c r="C426" s="225">
        <v>17</v>
      </c>
      <c r="D426" s="226">
        <v>102</v>
      </c>
    </row>
    <row r="427" ht="18.75" customHeight="1" spans="1:4">
      <c r="A427" s="223">
        <v>21105</v>
      </c>
      <c r="B427" s="224" t="s">
        <v>467</v>
      </c>
      <c r="C427" s="225">
        <v>0</v>
      </c>
      <c r="D427" s="226"/>
    </row>
    <row r="428" ht="18.75" customHeight="1" spans="1:4">
      <c r="A428" s="223">
        <v>21107</v>
      </c>
      <c r="B428" s="224" t="s">
        <v>472</v>
      </c>
      <c r="C428" s="225">
        <v>0</v>
      </c>
      <c r="D428" s="226"/>
    </row>
    <row r="429" ht="18.75" customHeight="1" spans="1:4">
      <c r="A429" s="223">
        <v>21108</v>
      </c>
      <c r="B429" s="224" t="s">
        <v>474</v>
      </c>
      <c r="C429" s="225">
        <v>0</v>
      </c>
      <c r="D429" s="226"/>
    </row>
    <row r="430" ht="18.75" customHeight="1" spans="1:4">
      <c r="A430" s="223">
        <v>21109</v>
      </c>
      <c r="B430" s="224" t="s">
        <v>475</v>
      </c>
      <c r="C430" s="225">
        <v>0</v>
      </c>
      <c r="D430" s="226"/>
    </row>
    <row r="431" ht="18.75" customHeight="1" spans="1:4">
      <c r="A431" s="223">
        <v>21110</v>
      </c>
      <c r="B431" s="224" t="s">
        <v>477</v>
      </c>
      <c r="C431" s="225">
        <v>0</v>
      </c>
      <c r="D431" s="226"/>
    </row>
    <row r="432" ht="18.75" customHeight="1" spans="1:4">
      <c r="A432" s="223">
        <v>21111</v>
      </c>
      <c r="B432" s="224" t="s">
        <v>479</v>
      </c>
      <c r="C432" s="225">
        <v>342</v>
      </c>
      <c r="D432" s="226">
        <f>SUM(D433:D434)</f>
        <v>408</v>
      </c>
    </row>
    <row r="433" ht="18.75" customHeight="1" spans="1:4">
      <c r="A433" s="223">
        <v>2111101</v>
      </c>
      <c r="B433" s="224" t="s">
        <v>480</v>
      </c>
      <c r="C433" s="225">
        <v>266</v>
      </c>
      <c r="D433" s="226">
        <v>358</v>
      </c>
    </row>
    <row r="434" ht="18.75" customHeight="1" spans="1:4">
      <c r="A434" s="223">
        <v>2111102</v>
      </c>
      <c r="B434" s="224" t="s">
        <v>481</v>
      </c>
      <c r="C434" s="225">
        <v>76</v>
      </c>
      <c r="D434" s="226">
        <v>50</v>
      </c>
    </row>
    <row r="435" ht="18.75" customHeight="1" spans="1:4">
      <c r="A435" s="223">
        <v>21112</v>
      </c>
      <c r="B435" s="224" t="s">
        <v>483</v>
      </c>
      <c r="C435" s="225">
        <v>0</v>
      </c>
      <c r="D435" s="226"/>
    </row>
    <row r="436" ht="18.75" customHeight="1" spans="1:4">
      <c r="A436" s="223">
        <v>21113</v>
      </c>
      <c r="B436" s="224" t="s">
        <v>484</v>
      </c>
      <c r="C436" s="225">
        <v>0</v>
      </c>
      <c r="D436" s="226"/>
    </row>
    <row r="437" ht="18.75" customHeight="1" spans="1:4">
      <c r="A437" s="223">
        <v>21114</v>
      </c>
      <c r="B437" s="224" t="s">
        <v>485</v>
      </c>
      <c r="C437" s="225">
        <v>9</v>
      </c>
      <c r="D437" s="226">
        <v>20</v>
      </c>
    </row>
    <row r="438" ht="18.75" customHeight="1" spans="1:4">
      <c r="A438" s="223">
        <v>2111401</v>
      </c>
      <c r="B438" s="224" t="s">
        <v>39</v>
      </c>
      <c r="C438" s="225">
        <v>9</v>
      </c>
      <c r="D438" s="226"/>
    </row>
    <row r="439" ht="18.75" customHeight="1" spans="1:4">
      <c r="A439" s="223">
        <v>2111407</v>
      </c>
      <c r="B439" s="224" t="s">
        <v>486</v>
      </c>
      <c r="C439" s="225">
        <v>0</v>
      </c>
      <c r="D439" s="226">
        <v>20</v>
      </c>
    </row>
    <row r="440" ht="18.75" customHeight="1" spans="1:4">
      <c r="A440" s="223">
        <v>21199</v>
      </c>
      <c r="B440" s="224" t="s">
        <v>488</v>
      </c>
      <c r="C440" s="225">
        <v>0</v>
      </c>
      <c r="D440" s="226"/>
    </row>
    <row r="441" ht="18.75" customHeight="1" spans="1:4">
      <c r="A441" s="223">
        <v>212</v>
      </c>
      <c r="B441" s="224" t="s">
        <v>490</v>
      </c>
      <c r="C441" s="225">
        <v>107283</v>
      </c>
      <c r="D441" s="226">
        <f>SUM(D442,D448,D449,D451,D453,D455)</f>
        <v>24421</v>
      </c>
    </row>
    <row r="442" ht="18.75" customHeight="1" spans="1:4">
      <c r="A442" s="223">
        <v>21201</v>
      </c>
      <c r="B442" s="224" t="s">
        <v>491</v>
      </c>
      <c r="C442" s="225">
        <v>2568</v>
      </c>
      <c r="D442" s="226">
        <f>SUM(D443:D447)</f>
        <v>3025</v>
      </c>
    </row>
    <row r="443" ht="18.75" customHeight="1" spans="1:4">
      <c r="A443" s="223">
        <v>2120101</v>
      </c>
      <c r="B443" s="224" t="s">
        <v>39</v>
      </c>
      <c r="C443" s="225">
        <v>508</v>
      </c>
      <c r="D443" s="226">
        <v>522</v>
      </c>
    </row>
    <row r="444" ht="18.75" customHeight="1" spans="1:4">
      <c r="A444" s="223">
        <v>2120104</v>
      </c>
      <c r="B444" s="224" t="s">
        <v>492</v>
      </c>
      <c r="C444" s="225">
        <v>419</v>
      </c>
      <c r="D444" s="226">
        <v>401</v>
      </c>
    </row>
    <row r="445" ht="18.75" customHeight="1" spans="1:4">
      <c r="A445" s="223">
        <v>2120107</v>
      </c>
      <c r="B445" s="224" t="s">
        <v>494</v>
      </c>
      <c r="C445" s="225">
        <v>647</v>
      </c>
      <c r="D445" s="226">
        <v>701</v>
      </c>
    </row>
    <row r="446" ht="18.75" customHeight="1" spans="1:4">
      <c r="A446" s="223">
        <v>2120109</v>
      </c>
      <c r="B446" s="224" t="s">
        <v>495</v>
      </c>
      <c r="C446" s="225">
        <v>526</v>
      </c>
      <c r="D446" s="226">
        <v>740</v>
      </c>
    </row>
    <row r="447" ht="18.75" customHeight="1" spans="1:4">
      <c r="A447" s="223">
        <v>2120199</v>
      </c>
      <c r="B447" s="224" t="s">
        <v>496</v>
      </c>
      <c r="C447" s="225">
        <v>468</v>
      </c>
      <c r="D447" s="226">
        <v>661</v>
      </c>
    </row>
    <row r="448" ht="18.75" customHeight="1" spans="1:4">
      <c r="A448" s="223">
        <v>21202</v>
      </c>
      <c r="B448" s="224" t="s">
        <v>497</v>
      </c>
      <c r="C448" s="225">
        <v>0</v>
      </c>
      <c r="D448" s="226"/>
    </row>
    <row r="449" ht="18.75" customHeight="1" spans="1:4">
      <c r="A449" s="223">
        <v>21203</v>
      </c>
      <c r="B449" s="224" t="s">
        <v>499</v>
      </c>
      <c r="C449" s="225">
        <v>74087</v>
      </c>
      <c r="D449" s="226">
        <v>18171</v>
      </c>
    </row>
    <row r="450" ht="18.75" customHeight="1" spans="1:4">
      <c r="A450" s="223">
        <v>2120399</v>
      </c>
      <c r="B450" s="224" t="s">
        <v>501</v>
      </c>
      <c r="C450" s="225">
        <v>74087</v>
      </c>
      <c r="D450" s="226">
        <v>18171</v>
      </c>
    </row>
    <row r="451" ht="18.75" customHeight="1" spans="1:4">
      <c r="A451" s="223">
        <v>21205</v>
      </c>
      <c r="B451" s="224" t="s">
        <v>502</v>
      </c>
      <c r="C451" s="225">
        <v>25473</v>
      </c>
      <c r="D451" s="226">
        <v>2497</v>
      </c>
    </row>
    <row r="452" ht="18.75" customHeight="1" spans="1:4">
      <c r="A452" s="223">
        <v>2120501</v>
      </c>
      <c r="B452" s="224" t="s">
        <v>503</v>
      </c>
      <c r="C452" s="225">
        <v>25473</v>
      </c>
      <c r="D452" s="226">
        <v>2497</v>
      </c>
    </row>
    <row r="453" ht="18.75" customHeight="1" spans="1:4">
      <c r="A453" s="223">
        <v>21206</v>
      </c>
      <c r="B453" s="224" t="s">
        <v>504</v>
      </c>
      <c r="C453" s="225">
        <v>650</v>
      </c>
      <c r="D453" s="226">
        <v>728</v>
      </c>
    </row>
    <row r="454" ht="18.75" customHeight="1" spans="1:4">
      <c r="A454" s="223">
        <v>2120601</v>
      </c>
      <c r="B454" s="224" t="s">
        <v>505</v>
      </c>
      <c r="C454" s="225">
        <v>650</v>
      </c>
      <c r="D454" s="226">
        <v>728</v>
      </c>
    </row>
    <row r="455" ht="18.75" customHeight="1" spans="1:4">
      <c r="A455" s="223">
        <v>21299</v>
      </c>
      <c r="B455" s="224" t="s">
        <v>506</v>
      </c>
      <c r="C455" s="225">
        <v>4505</v>
      </c>
      <c r="D455" s="226"/>
    </row>
    <row r="456" ht="18.75" customHeight="1" spans="1:4">
      <c r="A456" s="223">
        <v>2129999</v>
      </c>
      <c r="B456" s="224" t="s">
        <v>507</v>
      </c>
      <c r="C456" s="225">
        <v>4505</v>
      </c>
      <c r="D456" s="226"/>
    </row>
    <row r="457" ht="18.75" customHeight="1" spans="1:4">
      <c r="A457" s="223">
        <v>213</v>
      </c>
      <c r="B457" s="224" t="s">
        <v>508</v>
      </c>
      <c r="C457" s="225">
        <v>261784</v>
      </c>
      <c r="D457" s="226">
        <f>SUM(D458,D474,D487,D501,D506,D507,D511,D512)</f>
        <v>263313</v>
      </c>
    </row>
    <row r="458" ht="18.75" customHeight="1" spans="1:4">
      <c r="A458" s="223">
        <v>21301</v>
      </c>
      <c r="B458" s="224" t="s">
        <v>509</v>
      </c>
      <c r="C458" s="225">
        <v>116135</v>
      </c>
      <c r="D458" s="226">
        <f>SUM(D459:D473)</f>
        <v>121912</v>
      </c>
    </row>
    <row r="459" ht="18.75" customHeight="1" spans="1:4">
      <c r="A459" s="223">
        <v>2130101</v>
      </c>
      <c r="B459" s="224" t="s">
        <v>39</v>
      </c>
      <c r="C459" s="225">
        <v>1318</v>
      </c>
      <c r="D459" s="226">
        <v>1431</v>
      </c>
    </row>
    <row r="460" ht="18.75" customHeight="1" spans="1:4">
      <c r="A460" s="223">
        <v>2130104</v>
      </c>
      <c r="B460" s="224" t="s">
        <v>46</v>
      </c>
      <c r="C460" s="225">
        <v>5556</v>
      </c>
      <c r="D460" s="226">
        <v>6027</v>
      </c>
    </row>
    <row r="461" ht="18.75" customHeight="1" spans="1:4">
      <c r="A461" s="223">
        <v>2130106</v>
      </c>
      <c r="B461" s="224" t="s">
        <v>511</v>
      </c>
      <c r="C461" s="225">
        <v>408</v>
      </c>
      <c r="D461" s="226"/>
    </row>
    <row r="462" ht="18.75" customHeight="1" spans="1:4">
      <c r="A462" s="223">
        <v>2130108</v>
      </c>
      <c r="B462" s="224" t="s">
        <v>512</v>
      </c>
      <c r="C462" s="225">
        <v>530</v>
      </c>
      <c r="D462" s="226">
        <v>25</v>
      </c>
    </row>
    <row r="463" ht="18.75" customHeight="1" spans="1:4">
      <c r="A463" s="223">
        <v>2130109</v>
      </c>
      <c r="B463" s="224" t="s">
        <v>513</v>
      </c>
      <c r="C463" s="225">
        <v>336</v>
      </c>
      <c r="D463" s="226">
        <v>170</v>
      </c>
    </row>
    <row r="464" ht="18.75" customHeight="1" spans="1:4">
      <c r="A464" s="223">
        <v>2130111</v>
      </c>
      <c r="B464" s="224" t="s">
        <v>515</v>
      </c>
      <c r="C464" s="225">
        <v>11</v>
      </c>
      <c r="D464" s="226">
        <v>21</v>
      </c>
    </row>
    <row r="465" ht="18.75" customHeight="1" spans="1:4">
      <c r="A465" s="223">
        <v>2130119</v>
      </c>
      <c r="B465" s="224" t="s">
        <v>517</v>
      </c>
      <c r="C465" s="225">
        <v>50</v>
      </c>
      <c r="D465" s="226"/>
    </row>
    <row r="466" ht="18.75" customHeight="1" spans="1:4">
      <c r="A466" s="223">
        <v>2130120</v>
      </c>
      <c r="B466" s="224" t="s">
        <v>518</v>
      </c>
      <c r="C466" s="225">
        <v>93844</v>
      </c>
      <c r="D466" s="226">
        <v>94330</v>
      </c>
    </row>
    <row r="467" ht="18.75" customHeight="1" spans="1:4">
      <c r="A467" s="223">
        <v>2130122</v>
      </c>
      <c r="B467" s="224" t="s">
        <v>519</v>
      </c>
      <c r="C467" s="225">
        <v>8983</v>
      </c>
      <c r="D467" s="226">
        <v>19669</v>
      </c>
    </row>
    <row r="468" ht="18.75" customHeight="1" spans="1:4">
      <c r="A468" s="223">
        <v>2130124</v>
      </c>
      <c r="B468" s="224" t="s">
        <v>520</v>
      </c>
      <c r="C468" s="225">
        <v>740</v>
      </c>
      <c r="D468" s="226">
        <v>5</v>
      </c>
    </row>
    <row r="469" ht="18.75" customHeight="1" spans="1:4">
      <c r="A469" s="223">
        <v>2130126</v>
      </c>
      <c r="B469" s="224" t="s">
        <v>522</v>
      </c>
      <c r="C469" s="225">
        <v>0</v>
      </c>
      <c r="D469" s="226">
        <v>3</v>
      </c>
    </row>
    <row r="470" ht="18.75" customHeight="1" spans="1:4">
      <c r="A470" s="223">
        <v>2130135</v>
      </c>
      <c r="B470" s="224" t="s">
        <v>523</v>
      </c>
      <c r="C470" s="225">
        <v>467</v>
      </c>
      <c r="D470" s="226"/>
    </row>
    <row r="471" ht="18.75" customHeight="1" spans="1:4">
      <c r="A471" s="223">
        <v>2130148</v>
      </c>
      <c r="B471" s="224" t="s">
        <v>525</v>
      </c>
      <c r="C471" s="225">
        <v>4</v>
      </c>
      <c r="D471" s="226"/>
    </row>
    <row r="472" ht="18.75" customHeight="1" spans="1:4">
      <c r="A472" s="223">
        <v>2130153</v>
      </c>
      <c r="B472" s="224" t="s">
        <v>527</v>
      </c>
      <c r="C472" s="225">
        <v>2066</v>
      </c>
      <c r="D472" s="226">
        <v>190</v>
      </c>
    </row>
    <row r="473" ht="18.75" customHeight="1" spans="1:4">
      <c r="A473" s="223">
        <v>2130199</v>
      </c>
      <c r="B473" s="224" t="s">
        <v>528</v>
      </c>
      <c r="C473" s="225">
        <v>1822</v>
      </c>
      <c r="D473" s="226">
        <v>41</v>
      </c>
    </row>
    <row r="474" ht="18.75" customHeight="1" spans="1:4">
      <c r="A474" s="223">
        <v>21302</v>
      </c>
      <c r="B474" s="224" t="s">
        <v>529</v>
      </c>
      <c r="C474" s="225">
        <v>2382</v>
      </c>
      <c r="D474" s="226">
        <f>SUM(D475:D486)</f>
        <v>2710</v>
      </c>
    </row>
    <row r="475" ht="18.75" customHeight="1" spans="1:4">
      <c r="A475" s="223">
        <v>2130201</v>
      </c>
      <c r="B475" s="224" t="s">
        <v>39</v>
      </c>
      <c r="C475" s="225">
        <v>651</v>
      </c>
      <c r="D475" s="226">
        <v>697</v>
      </c>
    </row>
    <row r="476" ht="18.75" customHeight="1" spans="1:4">
      <c r="A476" s="223">
        <v>2130204</v>
      </c>
      <c r="B476" s="224" t="s">
        <v>530</v>
      </c>
      <c r="C476" s="225">
        <v>894</v>
      </c>
      <c r="D476" s="226">
        <v>985</v>
      </c>
    </row>
    <row r="477" ht="18.75" customHeight="1" spans="1:4">
      <c r="A477" s="223">
        <v>2130205</v>
      </c>
      <c r="B477" s="224" t="s">
        <v>531</v>
      </c>
      <c r="C477" s="225">
        <v>119</v>
      </c>
      <c r="D477" s="226">
        <v>49</v>
      </c>
    </row>
    <row r="478" ht="18.75" customHeight="1" spans="1:4">
      <c r="A478" s="223">
        <v>2130206</v>
      </c>
      <c r="B478" s="224" t="s">
        <v>532</v>
      </c>
      <c r="C478" s="225">
        <v>549</v>
      </c>
      <c r="D478" s="226">
        <v>473</v>
      </c>
    </row>
    <row r="479" ht="18.75" customHeight="1" spans="1:4">
      <c r="A479" s="223">
        <v>2130207</v>
      </c>
      <c r="B479" s="224" t="s">
        <v>533</v>
      </c>
      <c r="C479" s="225">
        <v>34</v>
      </c>
      <c r="D479" s="226"/>
    </row>
    <row r="480" ht="18.75" customHeight="1" spans="1:4">
      <c r="A480" s="223">
        <v>2130211</v>
      </c>
      <c r="B480" s="224" t="s">
        <v>535</v>
      </c>
      <c r="C480" s="225">
        <v>13</v>
      </c>
      <c r="D480" s="226"/>
    </row>
    <row r="481" ht="18.75" customHeight="1" spans="1:4">
      <c r="A481" s="223">
        <v>2130212</v>
      </c>
      <c r="B481" s="224" t="s">
        <v>536</v>
      </c>
      <c r="C481" s="225">
        <v>13</v>
      </c>
      <c r="D481" s="226"/>
    </row>
    <row r="482" ht="18.75" customHeight="1" spans="1:4">
      <c r="A482" s="223">
        <v>2130213</v>
      </c>
      <c r="B482" s="224" t="s">
        <v>537</v>
      </c>
      <c r="C482" s="225">
        <v>16</v>
      </c>
      <c r="D482" s="226">
        <v>21</v>
      </c>
    </row>
    <row r="483" ht="18.75" customHeight="1" spans="1:4">
      <c r="A483" s="223">
        <v>2130217</v>
      </c>
      <c r="B483" s="224" t="s">
        <v>538</v>
      </c>
      <c r="C483" s="225">
        <v>0</v>
      </c>
      <c r="D483" s="226">
        <v>300</v>
      </c>
    </row>
    <row r="484" ht="18.75" customHeight="1" spans="1:4">
      <c r="A484" s="223">
        <v>2130234</v>
      </c>
      <c r="B484" s="224" t="s">
        <v>540</v>
      </c>
      <c r="C484" s="225">
        <v>48</v>
      </c>
      <c r="D484" s="226"/>
    </row>
    <row r="485" ht="18.75" customHeight="1" spans="1:4">
      <c r="A485" s="223">
        <v>2130238</v>
      </c>
      <c r="B485" s="224" t="s">
        <v>542</v>
      </c>
      <c r="C485" s="225">
        <v>16</v>
      </c>
      <c r="D485" s="226"/>
    </row>
    <row r="486" ht="18.75" customHeight="1" spans="1:4">
      <c r="A486" s="223">
        <v>2130299</v>
      </c>
      <c r="B486" s="224" t="s">
        <v>543</v>
      </c>
      <c r="C486" s="225">
        <v>29</v>
      </c>
      <c r="D486" s="226">
        <v>185</v>
      </c>
    </row>
    <row r="487" ht="18.75" customHeight="1" spans="1:4">
      <c r="A487" s="223">
        <v>21303</v>
      </c>
      <c r="B487" s="224" t="s">
        <v>544</v>
      </c>
      <c r="C487" s="225">
        <v>56746</v>
      </c>
      <c r="D487" s="226">
        <f>SUM(D488:D500)</f>
        <v>23701</v>
      </c>
    </row>
    <row r="488" ht="18.75" customHeight="1" spans="1:4">
      <c r="A488" s="223">
        <v>2130301</v>
      </c>
      <c r="B488" s="224" t="s">
        <v>39</v>
      </c>
      <c r="C488" s="225">
        <v>393</v>
      </c>
      <c r="D488" s="226">
        <v>456</v>
      </c>
    </row>
    <row r="489" ht="18.75" customHeight="1" spans="1:4">
      <c r="A489" s="223">
        <v>2130304</v>
      </c>
      <c r="B489" s="224" t="s">
        <v>545</v>
      </c>
      <c r="C489" s="225">
        <v>72</v>
      </c>
      <c r="D489" s="226">
        <v>8</v>
      </c>
    </row>
    <row r="490" ht="18.75" customHeight="1" spans="1:4">
      <c r="A490" s="223">
        <v>2130305</v>
      </c>
      <c r="B490" s="224" t="s">
        <v>546</v>
      </c>
      <c r="C490" s="225">
        <v>28762</v>
      </c>
      <c r="D490" s="226"/>
    </row>
    <row r="491" ht="18.75" customHeight="1" spans="1:4">
      <c r="A491" s="223">
        <v>2130306</v>
      </c>
      <c r="B491" s="224" t="s">
        <v>547</v>
      </c>
      <c r="C491" s="225">
        <v>4683</v>
      </c>
      <c r="D491" s="226">
        <v>20431</v>
      </c>
    </row>
    <row r="492" ht="18.75" customHeight="1" spans="1:4">
      <c r="A492" s="223">
        <v>2130307</v>
      </c>
      <c r="B492" s="224" t="s">
        <v>548</v>
      </c>
      <c r="C492" s="225">
        <v>116</v>
      </c>
      <c r="D492" s="226"/>
    </row>
    <row r="493" ht="18.75" customHeight="1" spans="1:4">
      <c r="A493" s="223">
        <v>2130308</v>
      </c>
      <c r="B493" s="224" t="s">
        <v>549</v>
      </c>
      <c r="C493" s="225">
        <v>1110</v>
      </c>
      <c r="D493" s="226">
        <v>978</v>
      </c>
    </row>
    <row r="494" ht="18.75" customHeight="1" spans="1:4">
      <c r="A494" s="223">
        <v>2130311</v>
      </c>
      <c r="B494" s="224" t="s">
        <v>552</v>
      </c>
      <c r="C494" s="225">
        <v>14</v>
      </c>
      <c r="D494" s="226"/>
    </row>
    <row r="495" ht="18.75" customHeight="1" spans="1:4">
      <c r="A495" s="223">
        <v>2130312</v>
      </c>
      <c r="B495" s="224" t="s">
        <v>553</v>
      </c>
      <c r="C495" s="225">
        <v>0</v>
      </c>
      <c r="D495" s="226">
        <v>82</v>
      </c>
    </row>
    <row r="496" ht="18.75" customHeight="1" spans="1:4">
      <c r="A496" s="223">
        <v>2130313</v>
      </c>
      <c r="B496" s="224" t="s">
        <v>554</v>
      </c>
      <c r="C496" s="225">
        <v>0</v>
      </c>
      <c r="D496" s="226">
        <v>10</v>
      </c>
    </row>
    <row r="497" ht="18.75" customHeight="1" spans="1:4">
      <c r="A497" s="223">
        <v>2130314</v>
      </c>
      <c r="B497" s="224" t="s">
        <v>555</v>
      </c>
      <c r="C497" s="225">
        <v>397</v>
      </c>
      <c r="D497" s="226">
        <v>324</v>
      </c>
    </row>
    <row r="498" ht="18.75" customHeight="1" spans="1:4">
      <c r="A498" s="223">
        <v>2130319</v>
      </c>
      <c r="B498" s="224" t="s">
        <v>558</v>
      </c>
      <c r="C498" s="225">
        <v>38</v>
      </c>
      <c r="D498" s="226"/>
    </row>
    <row r="499" ht="18.75" customHeight="1" spans="1:4">
      <c r="A499" s="223">
        <v>2130334</v>
      </c>
      <c r="B499" s="224" t="s">
        <v>561</v>
      </c>
      <c r="C499" s="225">
        <v>110</v>
      </c>
      <c r="D499" s="226"/>
    </row>
    <row r="500" ht="18.75" customHeight="1" spans="1:4">
      <c r="A500" s="223">
        <v>2130399</v>
      </c>
      <c r="B500" s="224" t="s">
        <v>563</v>
      </c>
      <c r="C500" s="225">
        <v>21051</v>
      </c>
      <c r="D500" s="226">
        <v>1412</v>
      </c>
    </row>
    <row r="501" ht="18.75" customHeight="1" spans="1:4">
      <c r="A501" s="223">
        <v>21305</v>
      </c>
      <c r="B501" s="224" t="s">
        <v>564</v>
      </c>
      <c r="C501" s="225">
        <v>18493</v>
      </c>
      <c r="D501" s="226">
        <v>761</v>
      </c>
    </row>
    <row r="502" ht="18.75" customHeight="1" spans="1:4">
      <c r="A502" s="223">
        <v>2130501</v>
      </c>
      <c r="B502" s="224" t="s">
        <v>39</v>
      </c>
      <c r="C502" s="225">
        <v>83</v>
      </c>
      <c r="D502" s="226"/>
    </row>
    <row r="503" ht="18.75" customHeight="1" spans="1:4">
      <c r="A503" s="223">
        <v>2130504</v>
      </c>
      <c r="B503" s="224" t="s">
        <v>565</v>
      </c>
      <c r="C503" s="225">
        <v>17531</v>
      </c>
      <c r="D503" s="226"/>
    </row>
    <row r="504" ht="18.75" customHeight="1" spans="1:4">
      <c r="A504" s="223">
        <v>2130550</v>
      </c>
      <c r="B504" s="224" t="s">
        <v>46</v>
      </c>
      <c r="C504" s="225">
        <v>114</v>
      </c>
      <c r="D504" s="226"/>
    </row>
    <row r="505" ht="18.75" customHeight="1" spans="1:4">
      <c r="A505" s="223">
        <v>2130599</v>
      </c>
      <c r="B505" s="224" t="s">
        <v>569</v>
      </c>
      <c r="C505" s="225">
        <v>765</v>
      </c>
      <c r="D505" s="226">
        <v>761</v>
      </c>
    </row>
    <row r="506" ht="18.75" customHeight="1" spans="1:4">
      <c r="A506" s="223">
        <v>21307</v>
      </c>
      <c r="B506" s="224" t="s">
        <v>570</v>
      </c>
      <c r="C506" s="225">
        <v>0</v>
      </c>
      <c r="D506" s="226"/>
    </row>
    <row r="507" ht="18.75" customHeight="1" spans="1:4">
      <c r="A507" s="223">
        <v>21308</v>
      </c>
      <c r="B507" s="224" t="s">
        <v>576</v>
      </c>
      <c r="C507" s="225">
        <v>68028</v>
      </c>
      <c r="D507" s="226">
        <f>SUM(D508:D510)</f>
        <v>114229</v>
      </c>
    </row>
    <row r="508" ht="18.75" customHeight="1" spans="1:4">
      <c r="A508" s="223">
        <v>2130803</v>
      </c>
      <c r="B508" s="224" t="s">
        <v>578</v>
      </c>
      <c r="C508" s="225">
        <v>66350</v>
      </c>
      <c r="D508" s="226">
        <v>112834</v>
      </c>
    </row>
    <row r="509" ht="18.75" customHeight="1" spans="1:4">
      <c r="A509" s="223">
        <v>2130804</v>
      </c>
      <c r="B509" s="224" t="s">
        <v>579</v>
      </c>
      <c r="C509" s="225">
        <v>336</v>
      </c>
      <c r="D509" s="226">
        <v>234</v>
      </c>
    </row>
    <row r="510" ht="18.75" customHeight="1" spans="1:4">
      <c r="A510" s="223">
        <v>2130899</v>
      </c>
      <c r="B510" s="224" t="s">
        <v>580</v>
      </c>
      <c r="C510" s="225">
        <v>1342</v>
      </c>
      <c r="D510" s="226">
        <v>1161</v>
      </c>
    </row>
    <row r="511" ht="18.75" customHeight="1" spans="1:4">
      <c r="A511" s="223">
        <v>21309</v>
      </c>
      <c r="B511" s="224" t="s">
        <v>581</v>
      </c>
      <c r="C511" s="225">
        <v>0</v>
      </c>
      <c r="D511" s="226"/>
    </row>
    <row r="512" ht="18.75" customHeight="1" spans="1:4">
      <c r="A512" s="223">
        <v>21399</v>
      </c>
      <c r="B512" s="224" t="s">
        <v>583</v>
      </c>
      <c r="C512" s="225">
        <v>0</v>
      </c>
      <c r="D512" s="226"/>
    </row>
    <row r="513" ht="18.75" customHeight="1" spans="1:4">
      <c r="A513" s="223">
        <v>214</v>
      </c>
      <c r="B513" s="224" t="s">
        <v>585</v>
      </c>
      <c r="C513" s="225">
        <v>147171</v>
      </c>
      <c r="D513" s="226">
        <f>SUM(D514,D520,D522,D525,D529)</f>
        <v>31621</v>
      </c>
    </row>
    <row r="514" ht="18.75" customHeight="1" spans="1:4">
      <c r="A514" s="223">
        <v>21401</v>
      </c>
      <c r="B514" s="224" t="s">
        <v>586</v>
      </c>
      <c r="C514" s="225">
        <v>119076</v>
      </c>
      <c r="D514" s="226">
        <f>SUM(D515:D519)</f>
        <v>8740</v>
      </c>
    </row>
    <row r="515" ht="18.75" customHeight="1" spans="1:4">
      <c r="A515" s="223">
        <v>2140101</v>
      </c>
      <c r="B515" s="224" t="s">
        <v>39</v>
      </c>
      <c r="C515" s="225">
        <v>550</v>
      </c>
      <c r="D515" s="226">
        <v>679</v>
      </c>
    </row>
    <row r="516" ht="18.75" customHeight="1" spans="1:4">
      <c r="A516" s="223">
        <v>2140104</v>
      </c>
      <c r="B516" s="224" t="s">
        <v>587</v>
      </c>
      <c r="C516" s="225">
        <v>97880</v>
      </c>
      <c r="D516" s="226">
        <v>290</v>
      </c>
    </row>
    <row r="517" ht="18.75" customHeight="1" spans="1:4">
      <c r="A517" s="223">
        <v>2140106</v>
      </c>
      <c r="B517" s="224" t="s">
        <v>588</v>
      </c>
      <c r="C517" s="225">
        <v>15662</v>
      </c>
      <c r="D517" s="226">
        <v>1284</v>
      </c>
    </row>
    <row r="518" ht="18.75" customHeight="1" spans="1:4">
      <c r="A518" s="223">
        <v>2140112</v>
      </c>
      <c r="B518" s="224" t="s">
        <v>589</v>
      </c>
      <c r="C518" s="225">
        <v>2628</v>
      </c>
      <c r="D518" s="226">
        <v>3256</v>
      </c>
    </row>
    <row r="519" ht="18.75" customHeight="1" spans="1:4">
      <c r="A519" s="223">
        <v>2140199</v>
      </c>
      <c r="B519" s="224" t="s">
        <v>592</v>
      </c>
      <c r="C519" s="225">
        <v>2356</v>
      </c>
      <c r="D519" s="226">
        <v>3231</v>
      </c>
    </row>
    <row r="520" s="193" customFormat="1" ht="18.75" customHeight="1" spans="1:4">
      <c r="A520" s="227">
        <v>21402</v>
      </c>
      <c r="B520" s="228" t="s">
        <v>593</v>
      </c>
      <c r="C520" s="226">
        <v>500</v>
      </c>
      <c r="D520" s="226"/>
    </row>
    <row r="521" ht="18.75" customHeight="1" spans="1:4">
      <c r="A521" s="223">
        <v>2140299</v>
      </c>
      <c r="B521" s="224" t="s">
        <v>594</v>
      </c>
      <c r="C521" s="225">
        <v>500</v>
      </c>
      <c r="D521" s="226"/>
    </row>
    <row r="522" ht="18.75" customHeight="1" spans="1:4">
      <c r="A522" s="223">
        <v>21403</v>
      </c>
      <c r="B522" s="224" t="s">
        <v>595</v>
      </c>
      <c r="C522" s="225">
        <v>13988</v>
      </c>
      <c r="D522" s="226">
        <v>14100</v>
      </c>
    </row>
    <row r="523" ht="18.75" customHeight="1" spans="1:4">
      <c r="A523" s="223">
        <v>2140304</v>
      </c>
      <c r="B523" s="224" t="s">
        <v>596</v>
      </c>
      <c r="C523" s="225">
        <v>1000</v>
      </c>
      <c r="D523" s="226"/>
    </row>
    <row r="524" ht="18.75" customHeight="1" spans="1:4">
      <c r="A524" s="223">
        <v>2140399</v>
      </c>
      <c r="B524" s="224" t="s">
        <v>597</v>
      </c>
      <c r="C524" s="225">
        <v>12988</v>
      </c>
      <c r="D524" s="226">
        <v>14100</v>
      </c>
    </row>
    <row r="525" ht="18.75" customHeight="1" spans="1:4">
      <c r="A525" s="223">
        <v>21405</v>
      </c>
      <c r="B525" s="224" t="s">
        <v>598</v>
      </c>
      <c r="C525" s="225">
        <v>168</v>
      </c>
      <c r="D525" s="226">
        <v>133</v>
      </c>
    </row>
    <row r="526" ht="18.75" customHeight="1" spans="1:4">
      <c r="A526" s="223">
        <v>2140501</v>
      </c>
      <c r="B526" s="224" t="s">
        <v>39</v>
      </c>
      <c r="C526" s="225">
        <v>38</v>
      </c>
      <c r="D526" s="226"/>
    </row>
    <row r="527" ht="18.75" customHeight="1" spans="1:4">
      <c r="A527" s="223">
        <v>2140504</v>
      </c>
      <c r="B527" s="224" t="s">
        <v>599</v>
      </c>
      <c r="C527" s="225">
        <v>99</v>
      </c>
      <c r="D527" s="226">
        <v>133</v>
      </c>
    </row>
    <row r="528" ht="18.75" customHeight="1" spans="1:4">
      <c r="A528" s="223">
        <v>2140599</v>
      </c>
      <c r="B528" s="224" t="s">
        <v>600</v>
      </c>
      <c r="C528" s="225">
        <v>31</v>
      </c>
      <c r="D528" s="226"/>
    </row>
    <row r="529" ht="18.75" customHeight="1" spans="1:4">
      <c r="A529" s="223">
        <v>21499</v>
      </c>
      <c r="B529" s="224" t="s">
        <v>601</v>
      </c>
      <c r="C529" s="225">
        <v>13439</v>
      </c>
      <c r="D529" s="226">
        <v>8648</v>
      </c>
    </row>
    <row r="530" ht="18.75" customHeight="1" spans="1:4">
      <c r="A530" s="223">
        <v>2149901</v>
      </c>
      <c r="B530" s="224" t="s">
        <v>602</v>
      </c>
      <c r="C530" s="225">
        <v>10719</v>
      </c>
      <c r="D530" s="226">
        <v>8648</v>
      </c>
    </row>
    <row r="531" ht="18.75" customHeight="1" spans="1:4">
      <c r="A531" s="223">
        <v>2149999</v>
      </c>
      <c r="B531" s="224" t="s">
        <v>603</v>
      </c>
      <c r="C531" s="225">
        <v>2720</v>
      </c>
      <c r="D531" s="226"/>
    </row>
    <row r="532" ht="18.75" customHeight="1" spans="1:4">
      <c r="A532" s="223">
        <v>215</v>
      </c>
      <c r="B532" s="224" t="s">
        <v>604</v>
      </c>
      <c r="C532" s="225">
        <v>18117</v>
      </c>
      <c r="D532" s="226">
        <f>SUM(D533,D534,D535,D536,D540,D544,D546)</f>
        <v>2869</v>
      </c>
    </row>
    <row r="533" ht="18.75" customHeight="1" spans="1:4">
      <c r="A533" s="223">
        <v>21501</v>
      </c>
      <c r="B533" s="224" t="s">
        <v>605</v>
      </c>
      <c r="C533" s="225">
        <v>0</v>
      </c>
      <c r="D533" s="226"/>
    </row>
    <row r="534" ht="18.75" customHeight="1" spans="1:4">
      <c r="A534" s="223">
        <v>21502</v>
      </c>
      <c r="B534" s="224" t="s">
        <v>606</v>
      </c>
      <c r="C534" s="225">
        <v>0</v>
      </c>
      <c r="D534" s="226"/>
    </row>
    <row r="535" ht="18.75" customHeight="1" spans="1:4">
      <c r="A535" s="223">
        <v>21503</v>
      </c>
      <c r="B535" s="224" t="s">
        <v>609</v>
      </c>
      <c r="C535" s="225">
        <v>0</v>
      </c>
      <c r="D535" s="226"/>
    </row>
    <row r="536" ht="18.75" customHeight="1" spans="1:4">
      <c r="A536" s="223">
        <v>21505</v>
      </c>
      <c r="B536" s="224" t="s">
        <v>610</v>
      </c>
      <c r="C536" s="225">
        <v>882</v>
      </c>
      <c r="D536" s="226">
        <f>SUM(D537:D539)</f>
        <v>1256</v>
      </c>
    </row>
    <row r="537" ht="18.75" customHeight="1" spans="1:4">
      <c r="A537" s="223">
        <v>2150501</v>
      </c>
      <c r="B537" s="224" t="s">
        <v>39</v>
      </c>
      <c r="C537" s="225">
        <v>585</v>
      </c>
      <c r="D537" s="226">
        <v>720</v>
      </c>
    </row>
    <row r="538" ht="18.75" customHeight="1" spans="1:4">
      <c r="A538" s="223">
        <v>2150550</v>
      </c>
      <c r="B538" s="224" t="s">
        <v>46</v>
      </c>
      <c r="C538" s="225">
        <v>297</v>
      </c>
      <c r="D538" s="226">
        <v>376</v>
      </c>
    </row>
    <row r="539" ht="18.75" customHeight="1" spans="1:4">
      <c r="A539" s="223">
        <v>2150599</v>
      </c>
      <c r="B539" s="224" t="s">
        <v>611</v>
      </c>
      <c r="C539" s="225">
        <v>0</v>
      </c>
      <c r="D539" s="226">
        <v>160</v>
      </c>
    </row>
    <row r="540" ht="18.75" customHeight="1" spans="1:4">
      <c r="A540" s="223">
        <v>21507</v>
      </c>
      <c r="B540" s="224" t="s">
        <v>612</v>
      </c>
      <c r="C540" s="225">
        <v>368</v>
      </c>
      <c r="D540" s="226">
        <f>SUM(D541:D543)</f>
        <v>520</v>
      </c>
    </row>
    <row r="541" ht="18.75" customHeight="1" spans="1:4">
      <c r="A541" s="223">
        <v>2150701</v>
      </c>
      <c r="B541" s="224" t="s">
        <v>39</v>
      </c>
      <c r="C541" s="225">
        <v>156</v>
      </c>
      <c r="D541" s="226">
        <v>191</v>
      </c>
    </row>
    <row r="542" ht="18.75" customHeight="1" spans="1:4">
      <c r="A542" s="223">
        <v>2150702</v>
      </c>
      <c r="B542" s="224" t="s">
        <v>40</v>
      </c>
      <c r="C542" s="225">
        <v>150</v>
      </c>
      <c r="D542" s="226">
        <v>262</v>
      </c>
    </row>
    <row r="543" ht="18.75" customHeight="1" spans="1:4">
      <c r="A543" s="223">
        <v>2150799</v>
      </c>
      <c r="B543" s="224" t="s">
        <v>613</v>
      </c>
      <c r="C543" s="225">
        <v>62</v>
      </c>
      <c r="D543" s="226">
        <v>67</v>
      </c>
    </row>
    <row r="544" ht="18.75" customHeight="1" spans="1:4">
      <c r="A544" s="223">
        <v>21508</v>
      </c>
      <c r="B544" s="224" t="s">
        <v>614</v>
      </c>
      <c r="C544" s="225">
        <v>16867</v>
      </c>
      <c r="D544" s="226">
        <v>100</v>
      </c>
    </row>
    <row r="545" ht="18.75" customHeight="1" spans="1:4">
      <c r="A545" s="223">
        <v>2150899</v>
      </c>
      <c r="B545" s="224" t="s">
        <v>615</v>
      </c>
      <c r="C545" s="225">
        <v>16867</v>
      </c>
      <c r="D545" s="226">
        <v>100</v>
      </c>
    </row>
    <row r="546" ht="18.75" customHeight="1" spans="1:4">
      <c r="A546" s="223">
        <v>21599</v>
      </c>
      <c r="B546" s="224" t="s">
        <v>616</v>
      </c>
      <c r="C546" s="225">
        <v>0</v>
      </c>
      <c r="D546" s="226">
        <v>993</v>
      </c>
    </row>
    <row r="547" ht="18.75" customHeight="1" spans="1:4">
      <c r="A547" s="223">
        <v>2159999</v>
      </c>
      <c r="B547" s="224" t="s">
        <v>617</v>
      </c>
      <c r="C547" s="225">
        <v>0</v>
      </c>
      <c r="D547" s="226">
        <v>993</v>
      </c>
    </row>
    <row r="548" ht="18.75" customHeight="1" spans="1:4">
      <c r="A548" s="223">
        <v>216</v>
      </c>
      <c r="B548" s="224" t="s">
        <v>618</v>
      </c>
      <c r="C548" s="225">
        <v>13140</v>
      </c>
      <c r="D548" s="226">
        <f>SUM(D549,D554,D556)</f>
        <v>2913</v>
      </c>
    </row>
    <row r="549" ht="18.75" customHeight="1" spans="1:4">
      <c r="A549" s="223">
        <v>21602</v>
      </c>
      <c r="B549" s="224" t="s">
        <v>619</v>
      </c>
      <c r="C549" s="225">
        <v>12483</v>
      </c>
      <c r="D549" s="226">
        <f>SUM(D550:D553)</f>
        <v>2913</v>
      </c>
    </row>
    <row r="550" ht="18.75" customHeight="1" spans="1:4">
      <c r="A550" s="223">
        <v>2160201</v>
      </c>
      <c r="B550" s="224" t="s">
        <v>39</v>
      </c>
      <c r="C550" s="225">
        <v>324</v>
      </c>
      <c r="D550" s="226">
        <v>362</v>
      </c>
    </row>
    <row r="551" ht="18.75" customHeight="1" spans="1:4">
      <c r="A551" s="223">
        <v>2160202</v>
      </c>
      <c r="B551" s="224" t="s">
        <v>40</v>
      </c>
      <c r="C551" s="225">
        <v>1459</v>
      </c>
      <c r="D551" s="226">
        <v>25</v>
      </c>
    </row>
    <row r="552" ht="18.75" customHeight="1" spans="1:4">
      <c r="A552" s="223">
        <v>2160219</v>
      </c>
      <c r="B552" s="224" t="s">
        <v>621</v>
      </c>
      <c r="C552" s="225">
        <v>6125</v>
      </c>
      <c r="D552" s="226"/>
    </row>
    <row r="553" ht="18.75" customHeight="1" spans="1:4">
      <c r="A553" s="223">
        <v>2160299</v>
      </c>
      <c r="B553" s="224" t="s">
        <v>622</v>
      </c>
      <c r="C553" s="225">
        <v>4575</v>
      </c>
      <c r="D553" s="226">
        <v>2526</v>
      </c>
    </row>
    <row r="554" ht="18.75" customHeight="1" spans="1:4">
      <c r="A554" s="223">
        <v>21606</v>
      </c>
      <c r="B554" s="224" t="s">
        <v>623</v>
      </c>
      <c r="C554" s="225">
        <v>260</v>
      </c>
      <c r="D554" s="226"/>
    </row>
    <row r="555" ht="18.75" customHeight="1" spans="1:4">
      <c r="A555" s="223">
        <v>2160699</v>
      </c>
      <c r="B555" s="224" t="s">
        <v>624</v>
      </c>
      <c r="C555" s="225">
        <v>260</v>
      </c>
      <c r="D555" s="226"/>
    </row>
    <row r="556" ht="18.75" customHeight="1" spans="1:4">
      <c r="A556" s="223">
        <v>21699</v>
      </c>
      <c r="B556" s="224" t="s">
        <v>625</v>
      </c>
      <c r="C556" s="225">
        <v>397</v>
      </c>
      <c r="D556" s="226"/>
    </row>
    <row r="557" ht="18.75" customHeight="1" spans="1:4">
      <c r="A557" s="223">
        <v>2169999</v>
      </c>
      <c r="B557" s="224" t="s">
        <v>627</v>
      </c>
      <c r="C557" s="225">
        <v>397</v>
      </c>
      <c r="D557" s="226"/>
    </row>
    <row r="558" ht="18.75" customHeight="1" spans="1:4">
      <c r="A558" s="223">
        <v>217</v>
      </c>
      <c r="B558" s="224" t="s">
        <v>628</v>
      </c>
      <c r="C558" s="225">
        <v>1364</v>
      </c>
      <c r="D558" s="226">
        <f>SUM(D559,D564,D566,D568,D569)</f>
        <v>1832</v>
      </c>
    </row>
    <row r="559" ht="18.75" customHeight="1" spans="1:4">
      <c r="A559" s="223">
        <v>21701</v>
      </c>
      <c r="B559" s="224" t="s">
        <v>629</v>
      </c>
      <c r="C559" s="225">
        <v>288</v>
      </c>
      <c r="D559" s="226">
        <v>200</v>
      </c>
    </row>
    <row r="560" ht="18.75" customHeight="1" spans="1:4">
      <c r="A560" s="223">
        <v>2170101</v>
      </c>
      <c r="B560" s="224" t="s">
        <v>39</v>
      </c>
      <c r="C560" s="225">
        <v>126</v>
      </c>
      <c r="D560" s="226"/>
    </row>
    <row r="561" ht="18.75" customHeight="1" spans="1:4">
      <c r="A561" s="223">
        <v>2170102</v>
      </c>
      <c r="B561" s="224" t="s">
        <v>40</v>
      </c>
      <c r="C561" s="225">
        <v>8</v>
      </c>
      <c r="D561" s="226"/>
    </row>
    <row r="562" ht="18.75" customHeight="1" spans="1:4">
      <c r="A562" s="223">
        <v>2170150</v>
      </c>
      <c r="B562" s="224" t="s">
        <v>46</v>
      </c>
      <c r="C562" s="225">
        <v>54</v>
      </c>
      <c r="D562" s="226"/>
    </row>
    <row r="563" ht="18.75" customHeight="1" spans="1:4">
      <c r="A563" s="223">
        <v>2170199</v>
      </c>
      <c r="B563" s="224" t="s">
        <v>630</v>
      </c>
      <c r="C563" s="225">
        <v>100</v>
      </c>
      <c r="D563" s="226">
        <v>200</v>
      </c>
    </row>
    <row r="564" ht="18.75" customHeight="1" spans="1:4">
      <c r="A564" s="223">
        <v>21702</v>
      </c>
      <c r="B564" s="224" t="s">
        <v>631</v>
      </c>
      <c r="C564" s="225">
        <v>1</v>
      </c>
      <c r="D564" s="226">
        <v>214</v>
      </c>
    </row>
    <row r="565" ht="18.75" customHeight="1" spans="1:4">
      <c r="A565" s="223">
        <v>2170299</v>
      </c>
      <c r="B565" s="224" t="s">
        <v>632</v>
      </c>
      <c r="C565" s="225">
        <v>1</v>
      </c>
      <c r="D565" s="226">
        <f>154+60</f>
        <v>214</v>
      </c>
    </row>
    <row r="566" ht="18.75" customHeight="1" spans="1:4">
      <c r="A566" s="223">
        <v>21703</v>
      </c>
      <c r="B566" s="224" t="s">
        <v>633</v>
      </c>
      <c r="C566" s="225">
        <v>751</v>
      </c>
      <c r="D566" s="226">
        <v>1181</v>
      </c>
    </row>
    <row r="567" ht="18.75" customHeight="1" spans="1:4">
      <c r="A567" s="223">
        <v>2170399</v>
      </c>
      <c r="B567" s="224" t="s">
        <v>634</v>
      </c>
      <c r="C567" s="225">
        <v>751</v>
      </c>
      <c r="D567" s="226">
        <v>1181</v>
      </c>
    </row>
    <row r="568" ht="18.75" customHeight="1" spans="1:4">
      <c r="A568" s="223">
        <v>21704</v>
      </c>
      <c r="B568" s="224" t="s">
        <v>635</v>
      </c>
      <c r="C568" s="225">
        <v>0</v>
      </c>
      <c r="D568" s="226"/>
    </row>
    <row r="569" ht="18.75" customHeight="1" spans="1:4">
      <c r="A569" s="223">
        <v>21799</v>
      </c>
      <c r="B569" s="224" t="s">
        <v>636</v>
      </c>
      <c r="C569" s="225">
        <v>324</v>
      </c>
      <c r="D569" s="226">
        <v>237</v>
      </c>
    </row>
    <row r="570" ht="18.75" customHeight="1" spans="1:4">
      <c r="A570" s="223">
        <v>2179999</v>
      </c>
      <c r="B570" s="224" t="s">
        <v>637</v>
      </c>
      <c r="C570" s="225">
        <v>324</v>
      </c>
      <c r="D570" s="226">
        <v>237</v>
      </c>
    </row>
    <row r="571" ht="18.75" customHeight="1" spans="1:4">
      <c r="A571" s="223">
        <v>219</v>
      </c>
      <c r="B571" s="224" t="s">
        <v>638</v>
      </c>
      <c r="C571" s="225">
        <v>0</v>
      </c>
      <c r="D571" s="226"/>
    </row>
    <row r="572" ht="18.75" customHeight="1" spans="1:4">
      <c r="A572" s="223">
        <v>220</v>
      </c>
      <c r="B572" s="224" t="s">
        <v>639</v>
      </c>
      <c r="C572" s="225">
        <v>8994</v>
      </c>
      <c r="D572" s="226">
        <f>SUM(D573,D579)</f>
        <v>9415</v>
      </c>
    </row>
    <row r="573" ht="18.75" customHeight="1" spans="1:4">
      <c r="A573" s="223">
        <v>22001</v>
      </c>
      <c r="B573" s="224" t="s">
        <v>640</v>
      </c>
      <c r="C573" s="225">
        <v>7776</v>
      </c>
      <c r="D573" s="226">
        <f>SUM(D574:D578)</f>
        <v>7815</v>
      </c>
    </row>
    <row r="574" ht="18.75" customHeight="1" spans="1:4">
      <c r="A574" s="223">
        <v>2200101</v>
      </c>
      <c r="B574" s="224" t="s">
        <v>39</v>
      </c>
      <c r="C574" s="225">
        <v>851</v>
      </c>
      <c r="D574" s="226">
        <v>1086</v>
      </c>
    </row>
    <row r="575" ht="18.75" customHeight="1" spans="1:4">
      <c r="A575" s="223">
        <v>2200104</v>
      </c>
      <c r="B575" s="224" t="s">
        <v>641</v>
      </c>
      <c r="C575" s="225">
        <v>159</v>
      </c>
      <c r="D575" s="226"/>
    </row>
    <row r="576" ht="18.75" customHeight="1" spans="1:4">
      <c r="A576" s="223">
        <v>2200114</v>
      </c>
      <c r="B576" s="224" t="s">
        <v>647</v>
      </c>
      <c r="C576" s="225">
        <v>0</v>
      </c>
      <c r="D576" s="226">
        <v>200</v>
      </c>
    </row>
    <row r="577" ht="18.75" customHeight="1" spans="1:4">
      <c r="A577" s="223">
        <v>2200150</v>
      </c>
      <c r="B577" s="224" t="s">
        <v>46</v>
      </c>
      <c r="C577" s="225">
        <v>3292</v>
      </c>
      <c r="D577" s="226">
        <v>4427</v>
      </c>
    </row>
    <row r="578" ht="18.75" customHeight="1" spans="1:4">
      <c r="A578" s="223">
        <v>2200199</v>
      </c>
      <c r="B578" s="224" t="s">
        <v>648</v>
      </c>
      <c r="C578" s="225">
        <v>3474</v>
      </c>
      <c r="D578" s="226">
        <v>2102</v>
      </c>
    </row>
    <row r="579" ht="18.75" customHeight="1" spans="1:4">
      <c r="A579" s="223">
        <v>22005</v>
      </c>
      <c r="B579" s="224" t="s">
        <v>649</v>
      </c>
      <c r="C579" s="225">
        <v>1218</v>
      </c>
      <c r="D579" s="226">
        <v>1600</v>
      </c>
    </row>
    <row r="580" ht="18.75" customHeight="1" spans="1:4">
      <c r="A580" s="223">
        <v>2200501</v>
      </c>
      <c r="B580" s="224" t="s">
        <v>39</v>
      </c>
      <c r="C580" s="225">
        <v>90</v>
      </c>
      <c r="D580" s="226"/>
    </row>
    <row r="581" ht="18.75" customHeight="1" spans="1:4">
      <c r="A581" s="223">
        <v>2200509</v>
      </c>
      <c r="B581" s="224" t="s">
        <v>653</v>
      </c>
      <c r="C581" s="225">
        <v>1128</v>
      </c>
      <c r="D581" s="226"/>
    </row>
    <row r="582" ht="18.75" customHeight="1" spans="1:4">
      <c r="A582" s="223">
        <v>2200599</v>
      </c>
      <c r="B582" s="224" t="s">
        <v>654</v>
      </c>
      <c r="C582" s="225">
        <v>0</v>
      </c>
      <c r="D582" s="226">
        <v>1600</v>
      </c>
    </row>
    <row r="583" ht="18.75" customHeight="1" spans="1:4">
      <c r="A583" s="223">
        <v>22099</v>
      </c>
      <c r="B583" s="224" t="s">
        <v>655</v>
      </c>
      <c r="C583" s="225">
        <v>0</v>
      </c>
      <c r="D583" s="226"/>
    </row>
    <row r="584" ht="18.75" customHeight="1" spans="1:4">
      <c r="A584" s="223">
        <v>221</v>
      </c>
      <c r="B584" s="224" t="s">
        <v>657</v>
      </c>
      <c r="C584" s="225">
        <v>19052</v>
      </c>
      <c r="D584" s="226">
        <f>SUM(D585,D588,D590)</f>
        <v>20402</v>
      </c>
    </row>
    <row r="585" ht="18.75" customHeight="1" spans="1:4">
      <c r="A585" s="223">
        <v>22101</v>
      </c>
      <c r="B585" s="224" t="s">
        <v>658</v>
      </c>
      <c r="C585" s="225">
        <v>1151</v>
      </c>
      <c r="D585" s="226">
        <v>607</v>
      </c>
    </row>
    <row r="586" ht="18.75" customHeight="1" spans="1:4">
      <c r="A586" s="223">
        <v>2210106</v>
      </c>
      <c r="B586" s="224" t="s">
        <v>663</v>
      </c>
      <c r="C586" s="225">
        <v>1151</v>
      </c>
      <c r="D586" s="226"/>
    </row>
    <row r="587" s="193" customFormat="1" ht="18.75" customHeight="1" spans="1:4">
      <c r="A587" s="227">
        <v>2210111</v>
      </c>
      <c r="B587" s="228" t="s">
        <v>667</v>
      </c>
      <c r="C587" s="226"/>
      <c r="D587" s="226">
        <v>607</v>
      </c>
    </row>
    <row r="588" ht="18.75" customHeight="1" spans="1:4">
      <c r="A588" s="223">
        <v>22102</v>
      </c>
      <c r="B588" s="224" t="s">
        <v>669</v>
      </c>
      <c r="C588" s="225">
        <v>15304</v>
      </c>
      <c r="D588" s="226">
        <v>16574</v>
      </c>
    </row>
    <row r="589" ht="18.75" customHeight="1" spans="1:4">
      <c r="A589" s="223">
        <v>2210201</v>
      </c>
      <c r="B589" s="224" t="s">
        <v>670</v>
      </c>
      <c r="C589" s="225">
        <v>15304</v>
      </c>
      <c r="D589" s="226">
        <v>16574</v>
      </c>
    </row>
    <row r="590" ht="18.75" customHeight="1" spans="1:4">
      <c r="A590" s="223">
        <v>22103</v>
      </c>
      <c r="B590" s="224" t="s">
        <v>672</v>
      </c>
      <c r="C590" s="225">
        <v>2597</v>
      </c>
      <c r="D590" s="226">
        <v>3221</v>
      </c>
    </row>
    <row r="591" ht="18.75" customHeight="1" spans="1:4">
      <c r="A591" s="223">
        <v>2210302</v>
      </c>
      <c r="B591" s="224" t="s">
        <v>673</v>
      </c>
      <c r="C591" s="225">
        <v>2597</v>
      </c>
      <c r="D591" s="226">
        <v>3221</v>
      </c>
    </row>
    <row r="592" ht="18.75" customHeight="1" spans="1:4">
      <c r="A592" s="223">
        <v>222</v>
      </c>
      <c r="B592" s="224" t="s">
        <v>675</v>
      </c>
      <c r="C592" s="225">
        <v>1992</v>
      </c>
      <c r="D592" s="226">
        <f>SUM(D593,D597,D598,D599)</f>
        <v>557</v>
      </c>
    </row>
    <row r="593" ht="18.75" customHeight="1" spans="1:4">
      <c r="A593" s="223">
        <v>22201</v>
      </c>
      <c r="B593" s="224" t="s">
        <v>676</v>
      </c>
      <c r="C593" s="225">
        <v>874</v>
      </c>
      <c r="D593" s="226">
        <f>SUM(D594:D596)</f>
        <v>557</v>
      </c>
    </row>
    <row r="594" ht="18.75" customHeight="1" spans="1:4">
      <c r="A594" s="223">
        <v>2220101</v>
      </c>
      <c r="B594" s="224" t="s">
        <v>39</v>
      </c>
      <c r="C594" s="225">
        <v>0</v>
      </c>
      <c r="D594" s="226">
        <v>387</v>
      </c>
    </row>
    <row r="595" ht="18.75" customHeight="1" spans="1:4">
      <c r="A595" s="223">
        <v>2220102</v>
      </c>
      <c r="B595" s="224" t="s">
        <v>40</v>
      </c>
      <c r="C595" s="225">
        <v>81</v>
      </c>
      <c r="D595" s="226">
        <v>50</v>
      </c>
    </row>
    <row r="596" ht="18.75" customHeight="1" spans="1:4">
      <c r="A596" s="223">
        <v>2220199</v>
      </c>
      <c r="B596" s="224" t="s">
        <v>681</v>
      </c>
      <c r="C596" s="225">
        <v>793</v>
      </c>
      <c r="D596" s="226">
        <v>120</v>
      </c>
    </row>
    <row r="597" ht="18.75" customHeight="1" spans="1:4">
      <c r="A597" s="223">
        <v>22203</v>
      </c>
      <c r="B597" s="224" t="s">
        <v>682</v>
      </c>
      <c r="C597" s="225">
        <v>0</v>
      </c>
      <c r="D597" s="226"/>
    </row>
    <row r="598" ht="18.75" customHeight="1" spans="1:4">
      <c r="A598" s="223">
        <v>22204</v>
      </c>
      <c r="B598" s="224" t="s">
        <v>683</v>
      </c>
      <c r="C598" s="225">
        <v>0</v>
      </c>
      <c r="D598" s="226"/>
    </row>
    <row r="599" ht="18.75" customHeight="1" spans="1:4">
      <c r="A599" s="223">
        <v>22205</v>
      </c>
      <c r="B599" s="224" t="s">
        <v>685</v>
      </c>
      <c r="C599" s="225">
        <v>1118</v>
      </c>
      <c r="D599" s="226"/>
    </row>
    <row r="600" ht="18.75" customHeight="1" spans="1:4">
      <c r="A600" s="223">
        <v>2220511</v>
      </c>
      <c r="B600" s="224" t="s">
        <v>688</v>
      </c>
      <c r="C600" s="225">
        <v>1118</v>
      </c>
      <c r="D600" s="226"/>
    </row>
    <row r="601" ht="18.75" customHeight="1" spans="1:4">
      <c r="A601" s="223">
        <v>224</v>
      </c>
      <c r="B601" s="224" t="s">
        <v>690</v>
      </c>
      <c r="C601" s="225">
        <v>13842</v>
      </c>
      <c r="D601" s="226">
        <f>SUM(D602,D608,D613,D615,D616,D618,D619)</f>
        <v>4837</v>
      </c>
    </row>
    <row r="602" ht="18.75" customHeight="1" spans="1:4">
      <c r="A602" s="223">
        <v>22401</v>
      </c>
      <c r="B602" s="224" t="s">
        <v>691</v>
      </c>
      <c r="C602" s="225">
        <v>1811</v>
      </c>
      <c r="D602" s="226">
        <f>SUM(D603:D607)</f>
        <v>2243</v>
      </c>
    </row>
    <row r="603" ht="18.75" customHeight="1" spans="1:4">
      <c r="A603" s="223">
        <v>2240101</v>
      </c>
      <c r="B603" s="224" t="s">
        <v>39</v>
      </c>
      <c r="C603" s="225">
        <v>975</v>
      </c>
      <c r="D603" s="226">
        <v>1072</v>
      </c>
    </row>
    <row r="604" ht="18.75" customHeight="1" spans="1:4">
      <c r="A604" s="223">
        <v>2240102</v>
      </c>
      <c r="B604" s="224" t="s">
        <v>40</v>
      </c>
      <c r="C604" s="225">
        <v>403</v>
      </c>
      <c r="D604" s="226">
        <v>624</v>
      </c>
    </row>
    <row r="605" ht="18.75" customHeight="1" spans="1:4">
      <c r="A605" s="223">
        <v>2240106</v>
      </c>
      <c r="B605" s="224" t="s">
        <v>693</v>
      </c>
      <c r="C605" s="225">
        <v>8</v>
      </c>
      <c r="D605" s="226">
        <v>70</v>
      </c>
    </row>
    <row r="606" ht="18.75" customHeight="1" spans="1:4">
      <c r="A606" s="223">
        <v>2240108</v>
      </c>
      <c r="B606" s="224" t="s">
        <v>694</v>
      </c>
      <c r="C606" s="225">
        <v>20</v>
      </c>
      <c r="D606" s="226">
        <v>30</v>
      </c>
    </row>
    <row r="607" ht="18.75" customHeight="1" spans="1:4">
      <c r="A607" s="223">
        <v>2240150</v>
      </c>
      <c r="B607" s="224" t="s">
        <v>46</v>
      </c>
      <c r="C607" s="225">
        <v>405</v>
      </c>
      <c r="D607" s="226">
        <v>447</v>
      </c>
    </row>
    <row r="608" ht="18.75" customHeight="1" spans="1:4">
      <c r="A608" s="223">
        <v>22402</v>
      </c>
      <c r="B608" s="224" t="s">
        <v>697</v>
      </c>
      <c r="C608" s="225">
        <v>3449</v>
      </c>
      <c r="D608" s="226">
        <f>SUM(D609:D612)</f>
        <v>2294</v>
      </c>
    </row>
    <row r="609" ht="18.75" customHeight="1" spans="1:4">
      <c r="A609" s="223">
        <v>2240201</v>
      </c>
      <c r="B609" s="224" t="s">
        <v>39</v>
      </c>
      <c r="C609" s="225">
        <v>1410</v>
      </c>
      <c r="D609" s="226">
        <v>1736</v>
      </c>
    </row>
    <row r="610" ht="18.75" customHeight="1" spans="1:4">
      <c r="A610" s="223">
        <v>2240202</v>
      </c>
      <c r="B610" s="224" t="s">
        <v>40</v>
      </c>
      <c r="C610" s="225">
        <v>761</v>
      </c>
      <c r="D610" s="226"/>
    </row>
    <row r="611" ht="18.75" customHeight="1" spans="1:4">
      <c r="A611" s="223">
        <v>2240204</v>
      </c>
      <c r="B611" s="224" t="s">
        <v>698</v>
      </c>
      <c r="C611" s="225">
        <v>838</v>
      </c>
      <c r="D611" s="226">
        <v>185</v>
      </c>
    </row>
    <row r="612" ht="18.75" customHeight="1" spans="1:4">
      <c r="A612" s="223">
        <v>2240299</v>
      </c>
      <c r="B612" s="224" t="s">
        <v>699</v>
      </c>
      <c r="C612" s="225">
        <v>440</v>
      </c>
      <c r="D612" s="226">
        <v>373</v>
      </c>
    </row>
    <row r="613" ht="18.75" customHeight="1" spans="1:4">
      <c r="A613" s="223">
        <v>22404</v>
      </c>
      <c r="B613" s="224" t="s">
        <v>700</v>
      </c>
      <c r="C613" s="225">
        <v>10</v>
      </c>
      <c r="D613" s="226"/>
    </row>
    <row r="614" ht="18.75" customHeight="1" spans="1:4">
      <c r="A614" s="223">
        <v>2240499</v>
      </c>
      <c r="B614" s="224" t="s">
        <v>702</v>
      </c>
      <c r="C614" s="225">
        <v>10</v>
      </c>
      <c r="D614" s="226"/>
    </row>
    <row r="615" ht="18.75" customHeight="1" spans="1:4">
      <c r="A615" s="223">
        <v>22405</v>
      </c>
      <c r="B615" s="224" t="s">
        <v>703</v>
      </c>
      <c r="C615" s="225">
        <v>0</v>
      </c>
      <c r="D615" s="226"/>
    </row>
    <row r="616" ht="18.75" customHeight="1" spans="1:4">
      <c r="A616" s="223">
        <v>22406</v>
      </c>
      <c r="B616" s="224" t="s">
        <v>706</v>
      </c>
      <c r="C616" s="225">
        <v>8572</v>
      </c>
      <c r="D616" s="226"/>
    </row>
    <row r="617" ht="18.75" customHeight="1" spans="1:4">
      <c r="A617" s="223">
        <v>2240601</v>
      </c>
      <c r="B617" s="224" t="s">
        <v>707</v>
      </c>
      <c r="C617" s="225">
        <v>8572</v>
      </c>
      <c r="D617" s="226"/>
    </row>
    <row r="618" ht="18.75" customHeight="1" spans="1:4">
      <c r="A618" s="223">
        <v>22407</v>
      </c>
      <c r="B618" s="224" t="s">
        <v>710</v>
      </c>
      <c r="C618" s="225">
        <v>0</v>
      </c>
      <c r="D618" s="226"/>
    </row>
    <row r="619" ht="18.75" customHeight="1" spans="1:4">
      <c r="A619" s="223">
        <v>22499</v>
      </c>
      <c r="B619" s="224" t="s">
        <v>714</v>
      </c>
      <c r="C619" s="225">
        <v>0</v>
      </c>
      <c r="D619" s="226">
        <v>300</v>
      </c>
    </row>
    <row r="620" ht="18.75" customHeight="1" spans="1:4">
      <c r="A620" s="223">
        <v>2249999</v>
      </c>
      <c r="B620" s="224" t="s">
        <v>715</v>
      </c>
      <c r="C620" s="225">
        <v>0</v>
      </c>
      <c r="D620" s="226">
        <v>300</v>
      </c>
    </row>
    <row r="621" ht="18.75" customHeight="1" spans="1:4">
      <c r="A621" s="223" t="s">
        <v>985</v>
      </c>
      <c r="B621" s="224" t="s">
        <v>716</v>
      </c>
      <c r="C621" s="229"/>
      <c r="D621" s="226">
        <v>20000</v>
      </c>
    </row>
    <row r="622" ht="18.75" customHeight="1" spans="1:4">
      <c r="A622" s="223">
        <v>229</v>
      </c>
      <c r="B622" s="224" t="s">
        <v>717</v>
      </c>
      <c r="C622" s="225">
        <v>0</v>
      </c>
      <c r="D622" s="226">
        <v>29314</v>
      </c>
    </row>
    <row r="623" ht="18.75" customHeight="1" spans="1:4">
      <c r="A623" s="223" t="s">
        <v>986</v>
      </c>
      <c r="B623" s="224" t="s">
        <v>722</v>
      </c>
      <c r="C623" s="225"/>
      <c r="D623" s="226">
        <v>29314</v>
      </c>
    </row>
    <row r="624" ht="18.75" customHeight="1" spans="1:4">
      <c r="A624" s="223" t="s">
        <v>987</v>
      </c>
      <c r="B624" s="224" t="s">
        <v>723</v>
      </c>
      <c r="C624" s="225"/>
      <c r="D624" s="226">
        <v>29314</v>
      </c>
    </row>
    <row r="625" s="193" customFormat="1" ht="18.75" customHeight="1" spans="1:4">
      <c r="A625" s="227">
        <v>232</v>
      </c>
      <c r="B625" s="228" t="s">
        <v>724</v>
      </c>
      <c r="C625" s="226">
        <v>0</v>
      </c>
      <c r="D625" s="226">
        <f>29587-9</f>
        <v>29578</v>
      </c>
    </row>
    <row r="626" ht="18.75" customHeight="1" spans="1:4">
      <c r="A626" s="217">
        <v>23203</v>
      </c>
      <c r="B626" s="218" t="s">
        <v>727</v>
      </c>
      <c r="C626" s="225"/>
      <c r="D626" s="226">
        <f>29587-9</f>
        <v>29578</v>
      </c>
    </row>
    <row r="627" ht="18.75" customHeight="1" spans="1:4">
      <c r="A627" s="217">
        <v>2320301</v>
      </c>
      <c r="B627" s="218" t="s">
        <v>728</v>
      </c>
      <c r="C627" s="225"/>
      <c r="D627" s="226">
        <f>29587-9</f>
        <v>29578</v>
      </c>
    </row>
    <row r="628" ht="18.75" customHeight="1" spans="1:4">
      <c r="A628" s="223">
        <v>233</v>
      </c>
      <c r="B628" s="224" t="s">
        <v>730</v>
      </c>
      <c r="C628" s="225">
        <v>0</v>
      </c>
      <c r="D628" s="226"/>
    </row>
  </sheetData>
  <autoFilter ref="A3:D628">
    <extLst/>
  </autoFilter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636"/>
  <sheetViews>
    <sheetView showZeros="0" view="pageBreakPreview" zoomScaleNormal="100" workbookViewId="0">
      <selection activeCell="A6" sqref="A6:C11"/>
    </sheetView>
  </sheetViews>
  <sheetFormatPr defaultColWidth="10" defaultRowHeight="13.5" outlineLevelCol="5"/>
  <cols>
    <col min="1" max="1" width="29.5" customWidth="1"/>
    <col min="2" max="2" width="10.625" customWidth="1"/>
    <col min="3" max="3" width="28.375" customWidth="1"/>
    <col min="4" max="4" width="10.875" customWidth="1"/>
    <col min="5" max="5" width="9.75" customWidth="1"/>
  </cols>
  <sheetData>
    <row r="1" ht="30.75" customHeight="1" spans="1:4">
      <c r="A1" s="41" t="s">
        <v>988</v>
      </c>
      <c r="B1" s="41"/>
      <c r="C1" s="41"/>
      <c r="D1" s="41"/>
    </row>
    <row r="2" ht="20.25" customHeight="1" spans="1:4">
      <c r="A2" s="42" t="s">
        <v>989</v>
      </c>
      <c r="B2" s="86"/>
      <c r="C2" s="86"/>
      <c r="D2" s="43" t="s">
        <v>2</v>
      </c>
    </row>
    <row r="3" ht="26.25" customHeight="1" spans="1:4">
      <c r="A3" s="135" t="s">
        <v>875</v>
      </c>
      <c r="B3" s="135"/>
      <c r="C3" s="135" t="s">
        <v>876</v>
      </c>
      <c r="D3" s="135"/>
    </row>
    <row r="4" ht="26.25" customHeight="1" spans="1:6">
      <c r="A4" s="135" t="s">
        <v>877</v>
      </c>
      <c r="B4" s="135" t="s">
        <v>5</v>
      </c>
      <c r="C4" s="135" t="s">
        <v>877</v>
      </c>
      <c r="D4" s="135" t="s">
        <v>5</v>
      </c>
      <c r="F4">
        <v>56781</v>
      </c>
    </row>
    <row r="5" ht="26.25" customHeight="1" spans="1:6">
      <c r="A5" s="184" t="s">
        <v>735</v>
      </c>
      <c r="B5" s="185">
        <f>SUM(B6,B20,B7)</f>
        <v>1261884</v>
      </c>
      <c r="C5" s="184" t="s">
        <v>736</v>
      </c>
      <c r="D5" s="185">
        <f>SUM(D6:D7)</f>
        <v>1261884</v>
      </c>
      <c r="E5" s="88">
        <f>D5-B5</f>
        <v>0</v>
      </c>
      <c r="F5">
        <v>55539</v>
      </c>
    </row>
    <row r="6" ht="26.25" customHeight="1" spans="1:4">
      <c r="A6" s="186" t="s">
        <v>917</v>
      </c>
      <c r="B6" s="187">
        <v>446129</v>
      </c>
      <c r="C6" s="186" t="s">
        <v>918</v>
      </c>
      <c r="D6" s="187">
        <f>本级支!D4</f>
        <v>1180547</v>
      </c>
    </row>
    <row r="7" ht="26.25" customHeight="1" spans="1:6">
      <c r="A7" s="186" t="s">
        <v>739</v>
      </c>
      <c r="B7" s="187">
        <f>SUM(B8,B12,B15,B16,B20,B21)</f>
        <v>815755</v>
      </c>
      <c r="C7" s="186" t="s">
        <v>740</v>
      </c>
      <c r="D7" s="188">
        <f>SUM(D8,D12,D15,D16,D20)</f>
        <v>81337</v>
      </c>
      <c r="E7" s="189" t="s">
        <v>990</v>
      </c>
      <c r="F7" s="189" t="s">
        <v>991</v>
      </c>
    </row>
    <row r="8" ht="26.25" customHeight="1" spans="1:6">
      <c r="A8" s="186" t="s">
        <v>741</v>
      </c>
      <c r="B8" s="188">
        <f>SUM(B9:B11)</f>
        <v>670647</v>
      </c>
      <c r="C8" s="186" t="s">
        <v>748</v>
      </c>
      <c r="D8" s="190">
        <f>SUM(D10:D11)</f>
        <v>74031</v>
      </c>
      <c r="E8">
        <v>14320</v>
      </c>
      <c r="F8" s="88">
        <v>59711</v>
      </c>
    </row>
    <row r="9" ht="26.25" customHeight="1" spans="1:4">
      <c r="A9" s="186" t="s">
        <v>743</v>
      </c>
      <c r="B9" s="188">
        <v>36697</v>
      </c>
      <c r="C9" s="186"/>
      <c r="D9" s="190"/>
    </row>
    <row r="10" ht="26.25" customHeight="1" spans="1:4">
      <c r="A10" s="186" t="s">
        <v>745</v>
      </c>
      <c r="B10" s="188">
        <f>41218+588664</f>
        <v>629882</v>
      </c>
      <c r="C10" s="186" t="s">
        <v>992</v>
      </c>
      <c r="D10" s="190">
        <v>15338</v>
      </c>
    </row>
    <row r="11" ht="26.25" customHeight="1" spans="1:4">
      <c r="A11" s="186" t="s">
        <v>747</v>
      </c>
      <c r="B11" s="188">
        <f>4068</f>
        <v>4068</v>
      </c>
      <c r="C11" s="186" t="s">
        <v>993</v>
      </c>
      <c r="D11" s="190">
        <f>74031-15338</f>
        <v>58693</v>
      </c>
    </row>
    <row r="12" ht="26.25" customHeight="1" spans="1:5">
      <c r="A12" s="186" t="s">
        <v>994</v>
      </c>
      <c r="B12" s="188">
        <f>SUM(B13:B14)</f>
        <v>14832</v>
      </c>
      <c r="C12" s="186" t="s">
        <v>742</v>
      </c>
      <c r="D12" s="188">
        <f>SUM(D13:D14)</f>
        <v>7297</v>
      </c>
      <c r="E12" s="88">
        <f>B12-D12</f>
        <v>7535</v>
      </c>
    </row>
    <row r="13" ht="26.25" customHeight="1" spans="1:4">
      <c r="A13" s="186" t="s">
        <v>995</v>
      </c>
      <c r="B13" s="188"/>
      <c r="C13" s="186" t="s">
        <v>744</v>
      </c>
      <c r="D13" s="191">
        <v>129</v>
      </c>
    </row>
    <row r="14" ht="26.25" customHeight="1" spans="1:4">
      <c r="A14" s="186" t="s">
        <v>996</v>
      </c>
      <c r="B14" s="188">
        <v>14832</v>
      </c>
      <c r="C14" s="186" t="s">
        <v>746</v>
      </c>
      <c r="D14" s="191">
        <v>7168</v>
      </c>
    </row>
    <row r="15" ht="26.25" customHeight="1" spans="1:4">
      <c r="A15" s="186" t="s">
        <v>997</v>
      </c>
      <c r="B15" s="188"/>
      <c r="C15" s="186" t="s">
        <v>638</v>
      </c>
      <c r="D15" s="188"/>
    </row>
    <row r="16" ht="26.25" customHeight="1" spans="1:4">
      <c r="A16" s="186" t="s">
        <v>749</v>
      </c>
      <c r="B16" s="188">
        <f>SUM(B17:B19)</f>
        <v>35788</v>
      </c>
      <c r="C16" s="186" t="s">
        <v>750</v>
      </c>
      <c r="D16" s="188"/>
    </row>
    <row r="17" ht="26.25" customHeight="1" spans="1:4">
      <c r="A17" s="186" t="s">
        <v>751</v>
      </c>
      <c r="B17" s="188">
        <v>5892</v>
      </c>
      <c r="C17" s="186"/>
      <c r="D17" s="188"/>
    </row>
    <row r="18" ht="26.25" customHeight="1" spans="1:4">
      <c r="A18" s="186" t="s">
        <v>753</v>
      </c>
      <c r="B18" s="188">
        <v>1896</v>
      </c>
      <c r="C18" s="186"/>
      <c r="D18" s="188"/>
    </row>
    <row r="19" ht="26.25" customHeight="1" spans="1:4">
      <c r="A19" s="186" t="s">
        <v>755</v>
      </c>
      <c r="B19" s="188">
        <v>28000</v>
      </c>
      <c r="C19" s="186"/>
      <c r="D19" s="188"/>
    </row>
    <row r="20" ht="26.25" customHeight="1" spans="1:5">
      <c r="A20" s="186" t="s">
        <v>757</v>
      </c>
      <c r="B20" s="192"/>
      <c r="C20" s="186" t="s">
        <v>758</v>
      </c>
      <c r="D20" s="188">
        <v>9</v>
      </c>
      <c r="E20" s="88">
        <f>D20-9</f>
        <v>0</v>
      </c>
    </row>
    <row r="21" ht="26.25" customHeight="1" spans="1:4">
      <c r="A21" s="186" t="s">
        <v>761</v>
      </c>
      <c r="B21" s="188">
        <v>94488</v>
      </c>
      <c r="C21" s="186" t="s">
        <v>752</v>
      </c>
      <c r="D21" s="188"/>
    </row>
    <row r="22" ht="26.25" customHeight="1" spans="1:4">
      <c r="A22" s="186"/>
      <c r="B22" s="192"/>
      <c r="C22" s="186" t="s">
        <v>754</v>
      </c>
      <c r="D22" s="188"/>
    </row>
    <row r="23" ht="26.25" customHeight="1" spans="1:4">
      <c r="A23" s="186" t="s">
        <v>762</v>
      </c>
      <c r="B23" s="192"/>
      <c r="C23" s="186" t="s">
        <v>763</v>
      </c>
      <c r="D23" s="188"/>
    </row>
    <row r="24" ht="26.25" customHeight="1" spans="1:4">
      <c r="A24" s="186" t="s">
        <v>888</v>
      </c>
      <c r="B24" s="192"/>
      <c r="C24" s="186" t="s">
        <v>889</v>
      </c>
      <c r="D24" s="188"/>
    </row>
    <row r="636" spans="4:4">
      <c r="D636" s="148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27"/>
  <sheetViews>
    <sheetView showZeros="0" view="pageBreakPreview" zoomScaleNormal="100" workbookViewId="0">
      <selection activeCell="A6" sqref="A6:C11"/>
    </sheetView>
  </sheetViews>
  <sheetFormatPr defaultColWidth="9" defaultRowHeight="13.5" outlineLevelCol="3"/>
  <cols>
    <col min="1" max="1" width="27.5" customWidth="1"/>
    <col min="2" max="2" width="12.375" customWidth="1"/>
    <col min="3" max="3" width="26.625" customWidth="1"/>
    <col min="4" max="4" width="12.875" customWidth="1"/>
  </cols>
  <sheetData>
    <row r="1" ht="31.5" customHeight="1" spans="1:4">
      <c r="A1" s="170" t="s">
        <v>998</v>
      </c>
      <c r="B1" s="171"/>
      <c r="C1" s="171"/>
      <c r="D1" s="171"/>
    </row>
    <row r="2" ht="15" customHeight="1" spans="1:4">
      <c r="A2" s="172" t="s">
        <v>999</v>
      </c>
      <c r="B2" s="173"/>
      <c r="C2" s="172"/>
      <c r="D2" s="174" t="s">
        <v>2</v>
      </c>
    </row>
    <row r="3" ht="25.5" customHeight="1" spans="1:4">
      <c r="A3" s="175" t="s">
        <v>36</v>
      </c>
      <c r="B3" s="175" t="s">
        <v>5</v>
      </c>
      <c r="C3" s="175" t="s">
        <v>36</v>
      </c>
      <c r="D3" s="175" t="s">
        <v>5</v>
      </c>
    </row>
    <row r="4" ht="22.5" customHeight="1" spans="1:4">
      <c r="A4" s="176" t="s">
        <v>1000</v>
      </c>
      <c r="B4" s="177">
        <f>SUM(B5,B10,B20,B25,B26,D6,D8,D11,D12,D18,D20,D22,D23,D24,D26)</f>
        <v>1180547</v>
      </c>
      <c r="C4" s="178" t="s">
        <v>1001</v>
      </c>
      <c r="D4" s="179">
        <f>26123+18394+8824+3445</f>
        <v>56786</v>
      </c>
    </row>
    <row r="5" ht="22.5" customHeight="1" spans="1:4">
      <c r="A5" s="180" t="s">
        <v>1002</v>
      </c>
      <c r="B5" s="179">
        <f>SUM(B6:B9)</f>
        <v>81237</v>
      </c>
      <c r="C5" s="178" t="s">
        <v>1003</v>
      </c>
      <c r="D5" s="179">
        <v>30</v>
      </c>
    </row>
    <row r="6" ht="22.5" customHeight="1" spans="1:4">
      <c r="A6" s="180" t="s">
        <v>1004</v>
      </c>
      <c r="B6" s="179">
        <f>51651+85</f>
        <v>51736</v>
      </c>
      <c r="C6" s="178" t="s">
        <v>1005</v>
      </c>
      <c r="D6" s="179">
        <f>SUM(D7:D7)</f>
        <v>1269</v>
      </c>
    </row>
    <row r="7" ht="22.5" customHeight="1" spans="1:4">
      <c r="A7" s="180" t="s">
        <v>1006</v>
      </c>
      <c r="B7" s="179">
        <f>12265+114</f>
        <v>12379</v>
      </c>
      <c r="C7" s="178" t="s">
        <v>1007</v>
      </c>
      <c r="D7" s="179">
        <f>46+1223</f>
        <v>1269</v>
      </c>
    </row>
    <row r="8" ht="22.5" customHeight="1" spans="1:4">
      <c r="A8" s="180" t="s">
        <v>1008</v>
      </c>
      <c r="B8" s="179">
        <f>6064+5</f>
        <v>6069</v>
      </c>
      <c r="C8" s="178" t="s">
        <v>1009</v>
      </c>
      <c r="D8" s="179">
        <f>SUM(D9:D10)</f>
        <v>33602</v>
      </c>
    </row>
    <row r="9" ht="22.5" customHeight="1" spans="1:4">
      <c r="A9" s="180" t="s">
        <v>1010</v>
      </c>
      <c r="B9" s="179">
        <f>10218+835</f>
        <v>11053</v>
      </c>
      <c r="C9" s="178" t="s">
        <v>1011</v>
      </c>
      <c r="D9" s="179">
        <v>18470</v>
      </c>
    </row>
    <row r="10" ht="22.5" customHeight="1" spans="1:4">
      <c r="A10" s="180" t="s">
        <v>1012</v>
      </c>
      <c r="B10" s="179">
        <f>SUM(B11:B19)</f>
        <v>94845</v>
      </c>
      <c r="C10" s="178" t="s">
        <v>1013</v>
      </c>
      <c r="D10" s="179">
        <f>14942+190</f>
        <v>15132</v>
      </c>
    </row>
    <row r="11" ht="22.5" customHeight="1" spans="1:4">
      <c r="A11" s="180" t="s">
        <v>1014</v>
      </c>
      <c r="B11" s="179">
        <f>13248+10481+906</f>
        <v>24635</v>
      </c>
      <c r="C11" s="178" t="s">
        <v>1015</v>
      </c>
      <c r="D11" s="179"/>
    </row>
    <row r="12" ht="22.5" customHeight="1" spans="1:4">
      <c r="A12" s="180" t="s">
        <v>1016</v>
      </c>
      <c r="B12" s="179">
        <f>172+947</f>
        <v>1119</v>
      </c>
      <c r="C12" s="178" t="s">
        <v>1017</v>
      </c>
      <c r="D12" s="179">
        <f>SUM(D13:D17)</f>
        <v>177311</v>
      </c>
    </row>
    <row r="13" ht="22.5" customHeight="1" spans="1:4">
      <c r="A13" s="180" t="s">
        <v>1018</v>
      </c>
      <c r="B13" s="179">
        <f>299+1861</f>
        <v>2160</v>
      </c>
      <c r="C13" s="178" t="s">
        <v>1019</v>
      </c>
      <c r="D13" s="179">
        <f>5122+6349+17532</f>
        <v>29003</v>
      </c>
    </row>
    <row r="14" ht="22.5" customHeight="1" spans="1:4">
      <c r="A14" s="181" t="s">
        <v>1020</v>
      </c>
      <c r="B14" s="179">
        <f>41+2262</f>
        <v>2303</v>
      </c>
      <c r="C14" s="178" t="s">
        <v>1021</v>
      </c>
      <c r="D14" s="179">
        <f>4034+5541+346</f>
        <v>9921</v>
      </c>
    </row>
    <row r="15" ht="22.5" customHeight="1" spans="1:4">
      <c r="A15" s="180" t="s">
        <v>1022</v>
      </c>
      <c r="B15" s="179">
        <f>803+10726+184</f>
        <v>11713</v>
      </c>
      <c r="C15" s="178" t="s">
        <v>1023</v>
      </c>
      <c r="D15" s="179">
        <v>113999</v>
      </c>
    </row>
    <row r="16" ht="22.5" customHeight="1" spans="1:4">
      <c r="A16" s="180" t="s">
        <v>1024</v>
      </c>
      <c r="B16" s="179">
        <f>158+24</f>
        <v>182</v>
      </c>
      <c r="C16" s="178" t="s">
        <v>1025</v>
      </c>
      <c r="D16" s="179">
        <f>12622+231</f>
        <v>12853</v>
      </c>
    </row>
    <row r="17" ht="22.5" customHeight="1" spans="1:4">
      <c r="A17" s="180" t="s">
        <v>1026</v>
      </c>
      <c r="B17" s="179">
        <f>1910+84</f>
        <v>1994</v>
      </c>
      <c r="C17" s="178" t="s">
        <v>1027</v>
      </c>
      <c r="D17" s="179">
        <f>24+6622+4889</f>
        <v>11535</v>
      </c>
    </row>
    <row r="18" ht="22.5" customHeight="1" spans="1:4">
      <c r="A18" s="180" t="s">
        <v>1028</v>
      </c>
      <c r="B18" s="179">
        <f>603+3424</f>
        <v>4027</v>
      </c>
      <c r="C18" s="178" t="s">
        <v>1029</v>
      </c>
      <c r="D18" s="179">
        <f>SUM(D19:D19)</f>
        <v>363629</v>
      </c>
    </row>
    <row r="19" ht="22.5" customHeight="1" spans="1:4">
      <c r="A19" s="180" t="s">
        <v>1030</v>
      </c>
      <c r="B19" s="182">
        <f>701+40284+5314+413</f>
        <v>46712</v>
      </c>
      <c r="C19" s="178" t="s">
        <v>1031</v>
      </c>
      <c r="D19" s="179">
        <f>41115+322514</f>
        <v>363629</v>
      </c>
    </row>
    <row r="20" ht="22.5" customHeight="1" spans="1:4">
      <c r="A20" s="180" t="s">
        <v>1032</v>
      </c>
      <c r="B20" s="179">
        <f>SUM(B21:B24)</f>
        <v>27757</v>
      </c>
      <c r="C20" s="178" t="s">
        <v>1033</v>
      </c>
      <c r="D20" s="179">
        <v>29935</v>
      </c>
    </row>
    <row r="21" ht="22.5" customHeight="1" spans="1:4">
      <c r="A21" s="180" t="s">
        <v>1034</v>
      </c>
      <c r="B21" s="182">
        <f>24347+1000</f>
        <v>25347</v>
      </c>
      <c r="C21" s="178" t="s">
        <v>1035</v>
      </c>
      <c r="D21" s="179">
        <v>29935</v>
      </c>
    </row>
    <row r="22" ht="22.5" customHeight="1" spans="1:4">
      <c r="A22" s="180" t="s">
        <v>1036</v>
      </c>
      <c r="B22" s="179">
        <v>400</v>
      </c>
      <c r="C22" s="178" t="s">
        <v>1037</v>
      </c>
      <c r="D22" s="179"/>
    </row>
    <row r="23" ht="22.5" customHeight="1" spans="1:4">
      <c r="A23" s="180" t="s">
        <v>1038</v>
      </c>
      <c r="B23" s="183">
        <f>177+952+4+461</f>
        <v>1594</v>
      </c>
      <c r="C23" s="178" t="s">
        <v>1039</v>
      </c>
      <c r="D23" s="179"/>
    </row>
    <row r="24" ht="22.5" customHeight="1" spans="1:4">
      <c r="A24" s="180" t="s">
        <v>1040</v>
      </c>
      <c r="B24" s="179">
        <v>416</v>
      </c>
      <c r="C24" s="178" t="s">
        <v>1041</v>
      </c>
      <c r="D24" s="179">
        <v>20000</v>
      </c>
    </row>
    <row r="25" ht="22.5" customHeight="1" spans="1:4">
      <c r="A25" s="178" t="s">
        <v>1042</v>
      </c>
      <c r="B25" s="179"/>
      <c r="C25" s="178" t="s">
        <v>716</v>
      </c>
      <c r="D25" s="179">
        <v>20000</v>
      </c>
    </row>
    <row r="26" ht="22.5" customHeight="1" spans="1:4">
      <c r="A26" s="180" t="s">
        <v>1043</v>
      </c>
      <c r="B26" s="179">
        <f>SUM(B27,D4,D5)</f>
        <v>203253</v>
      </c>
      <c r="C26" s="178" t="s">
        <v>1044</v>
      </c>
      <c r="D26" s="179">
        <f>39699+108010</f>
        <v>147709</v>
      </c>
    </row>
    <row r="27" ht="22.5" customHeight="1" spans="1:4">
      <c r="A27" s="180" t="s">
        <v>1045</v>
      </c>
      <c r="B27" s="179">
        <f>142792+3511+134</f>
        <v>146437</v>
      </c>
      <c r="C27" s="178" t="s">
        <v>717</v>
      </c>
      <c r="D27" s="179">
        <f>39699+108010</f>
        <v>147709</v>
      </c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28"/>
  <sheetViews>
    <sheetView showZeros="0" view="pageBreakPreview" zoomScale="85" zoomScaleNormal="100" topLeftCell="B1" workbookViewId="0">
      <selection activeCell="A6" sqref="A6:C11"/>
    </sheetView>
  </sheetViews>
  <sheetFormatPr defaultColWidth="10" defaultRowHeight="13.5" outlineLevelCol="4"/>
  <cols>
    <col min="1" max="1" width="9.5" hidden="1" customWidth="1"/>
    <col min="2" max="2" width="28.375" customWidth="1"/>
    <col min="3" max="3" width="12.125" customWidth="1"/>
    <col min="4" max="4" width="26.625" customWidth="1"/>
    <col min="5" max="5" width="12.125" customWidth="1"/>
  </cols>
  <sheetData>
    <row r="1" ht="29.25" customHeight="1" spans="1:5">
      <c r="A1" s="149" t="s">
        <v>1046</v>
      </c>
      <c r="B1" s="149"/>
      <c r="C1" s="149"/>
      <c r="D1" s="149"/>
      <c r="E1" s="149"/>
    </row>
    <row r="2" ht="20.25" customHeight="1" spans="1:5">
      <c r="A2" s="150" t="s">
        <v>989</v>
      </c>
      <c r="B2" s="150" t="s">
        <v>1047</v>
      </c>
      <c r="C2" s="141"/>
      <c r="D2" s="140"/>
      <c r="E2" s="141" t="s">
        <v>2</v>
      </c>
    </row>
    <row r="3" ht="28.5" customHeight="1" spans="1:5">
      <c r="A3" s="151" t="s">
        <v>35</v>
      </c>
      <c r="B3" s="152" t="s">
        <v>36</v>
      </c>
      <c r="C3" s="152" t="s">
        <v>5</v>
      </c>
      <c r="D3" s="152" t="s">
        <v>36</v>
      </c>
      <c r="E3" s="152" t="s">
        <v>5</v>
      </c>
    </row>
    <row r="4" ht="26.25" customHeight="1" spans="1:5">
      <c r="A4" s="151" t="s">
        <v>6</v>
      </c>
      <c r="B4" s="153" t="s">
        <v>6</v>
      </c>
      <c r="C4" s="145">
        <f>SUM(C5,C17,E16,E24)</f>
        <v>289074</v>
      </c>
      <c r="D4" s="154" t="s">
        <v>1018</v>
      </c>
      <c r="E4" s="155">
        <v>586</v>
      </c>
    </row>
    <row r="5" ht="22.5" customHeight="1" spans="1:5">
      <c r="A5" s="156" t="s">
        <v>1048</v>
      </c>
      <c r="B5" s="157" t="s">
        <v>1049</v>
      </c>
      <c r="C5" s="155">
        <f>SUM(C6:C16)</f>
        <v>222990</v>
      </c>
      <c r="D5" s="154" t="s">
        <v>1024</v>
      </c>
      <c r="E5" s="155">
        <v>289</v>
      </c>
    </row>
    <row r="6" ht="22.5" customHeight="1" spans="1:5">
      <c r="A6" s="156" t="s">
        <v>1050</v>
      </c>
      <c r="B6" s="157" t="s">
        <v>1051</v>
      </c>
      <c r="C6" s="155">
        <v>62869</v>
      </c>
      <c r="D6" s="154" t="s">
        <v>1052</v>
      </c>
      <c r="E6" s="155">
        <v>269</v>
      </c>
    </row>
    <row r="7" ht="22.5" customHeight="1" spans="1:5">
      <c r="A7" s="156" t="s">
        <v>1053</v>
      </c>
      <c r="B7" s="157" t="s">
        <v>1054</v>
      </c>
      <c r="C7" s="155">
        <v>36711</v>
      </c>
      <c r="D7" s="154" t="s">
        <v>1055</v>
      </c>
      <c r="E7" s="155">
        <v>51</v>
      </c>
    </row>
    <row r="8" ht="22.5" customHeight="1" spans="1:5">
      <c r="A8" s="158" t="s">
        <v>1056</v>
      </c>
      <c r="B8" s="159" t="s">
        <v>1057</v>
      </c>
      <c r="C8" s="160">
        <v>14470</v>
      </c>
      <c r="D8" s="161" t="s">
        <v>1058</v>
      </c>
      <c r="E8" s="160">
        <v>28</v>
      </c>
    </row>
    <row r="9" ht="22.5" customHeight="1" spans="1:5">
      <c r="A9" s="158" t="s">
        <v>1059</v>
      </c>
      <c r="B9" s="159" t="s">
        <v>1060</v>
      </c>
      <c r="C9" s="160">
        <v>33483</v>
      </c>
      <c r="D9" s="161" t="s">
        <v>1061</v>
      </c>
      <c r="E9" s="160">
        <v>1792</v>
      </c>
    </row>
    <row r="10" ht="22.5" customHeight="1" spans="1:5">
      <c r="A10" s="158" t="s">
        <v>1062</v>
      </c>
      <c r="B10" s="162" t="s">
        <v>1063</v>
      </c>
      <c r="C10" s="160">
        <v>18811</v>
      </c>
      <c r="D10" s="161" t="s">
        <v>1022</v>
      </c>
      <c r="E10" s="160">
        <v>333</v>
      </c>
    </row>
    <row r="11" ht="22.5" customHeight="1" spans="1:5">
      <c r="A11" s="158" t="s">
        <v>1064</v>
      </c>
      <c r="B11" s="159" t="s">
        <v>1065</v>
      </c>
      <c r="C11" s="160">
        <v>3359</v>
      </c>
      <c r="D11" s="161" t="s">
        <v>1066</v>
      </c>
      <c r="E11" s="160">
        <v>2</v>
      </c>
    </row>
    <row r="12" ht="22.5" customHeight="1" spans="1:5">
      <c r="A12" s="158" t="s">
        <v>1067</v>
      </c>
      <c r="B12" s="159" t="s">
        <v>1068</v>
      </c>
      <c r="C12" s="160">
        <v>10672</v>
      </c>
      <c r="D12" s="161" t="s">
        <v>1069</v>
      </c>
      <c r="E12" s="160">
        <v>3209</v>
      </c>
    </row>
    <row r="13" ht="22.5" customHeight="1" spans="1:5">
      <c r="A13" s="163" t="s">
        <v>1070</v>
      </c>
      <c r="B13" s="164" t="s">
        <v>1071</v>
      </c>
      <c r="C13" s="165">
        <v>709</v>
      </c>
      <c r="D13" s="161" t="s">
        <v>1026</v>
      </c>
      <c r="E13" s="160">
        <v>3405</v>
      </c>
    </row>
    <row r="14" ht="22.5" customHeight="1" spans="1:5">
      <c r="A14" s="166" t="s">
        <v>1072</v>
      </c>
      <c r="B14" s="167" t="s">
        <v>1073</v>
      </c>
      <c r="C14" s="168">
        <v>809</v>
      </c>
      <c r="D14" s="161" t="s">
        <v>1074</v>
      </c>
      <c r="E14" s="160">
        <v>758</v>
      </c>
    </row>
    <row r="15" ht="22.5" customHeight="1" spans="1:5">
      <c r="A15" s="166" t="s">
        <v>1075</v>
      </c>
      <c r="B15" s="167" t="s">
        <v>1008</v>
      </c>
      <c r="C15" s="168">
        <v>16569</v>
      </c>
      <c r="D15" s="161" t="s">
        <v>1030</v>
      </c>
      <c r="E15" s="160">
        <v>1676</v>
      </c>
    </row>
    <row r="16" ht="22.5" customHeight="1" spans="1:5">
      <c r="A16" s="166" t="s">
        <v>1076</v>
      </c>
      <c r="B16" s="167" t="s">
        <v>1010</v>
      </c>
      <c r="C16" s="168">
        <v>24528</v>
      </c>
      <c r="D16" s="161" t="s">
        <v>1077</v>
      </c>
      <c r="E16" s="160">
        <f>SUM(E17:E23)</f>
        <v>21803</v>
      </c>
    </row>
    <row r="17" ht="22.5" customHeight="1" spans="1:5">
      <c r="A17" s="166" t="s">
        <v>1078</v>
      </c>
      <c r="B17" s="167" t="s">
        <v>1079</v>
      </c>
      <c r="C17" s="168">
        <f>SUM(C18:C28,E4:E15)</f>
        <v>44058</v>
      </c>
      <c r="D17" s="161" t="s">
        <v>1080</v>
      </c>
      <c r="E17" s="160">
        <v>1108</v>
      </c>
    </row>
    <row r="18" ht="22.5" customHeight="1" spans="1:5">
      <c r="A18" s="166" t="s">
        <v>1081</v>
      </c>
      <c r="B18" s="167" t="s">
        <v>1082</v>
      </c>
      <c r="C18" s="168">
        <v>5033</v>
      </c>
      <c r="D18" s="161" t="s">
        <v>1083</v>
      </c>
      <c r="E18" s="160">
        <v>11514</v>
      </c>
    </row>
    <row r="19" ht="22.5" customHeight="1" spans="1:5">
      <c r="A19" s="166" t="s">
        <v>1084</v>
      </c>
      <c r="B19" s="167" t="s">
        <v>1085</v>
      </c>
      <c r="C19" s="168">
        <v>845</v>
      </c>
      <c r="D19" s="161" t="s">
        <v>1086</v>
      </c>
      <c r="E19" s="160">
        <v>983</v>
      </c>
    </row>
    <row r="20" ht="22.5" customHeight="1" spans="1:5">
      <c r="A20" s="166" t="s">
        <v>1087</v>
      </c>
      <c r="B20" s="167" t="s">
        <v>1088</v>
      </c>
      <c r="C20" s="168">
        <v>959</v>
      </c>
      <c r="D20" s="161" t="s">
        <v>1089</v>
      </c>
      <c r="E20" s="160">
        <v>4000</v>
      </c>
    </row>
    <row r="21" ht="22.5" customHeight="1" spans="1:5">
      <c r="A21" s="166" t="s">
        <v>1090</v>
      </c>
      <c r="B21" s="167" t="s">
        <v>1091</v>
      </c>
      <c r="C21" s="168">
        <v>3132</v>
      </c>
      <c r="D21" s="161" t="s">
        <v>1021</v>
      </c>
      <c r="E21" s="160">
        <v>4034</v>
      </c>
    </row>
    <row r="22" ht="22.5" customHeight="1" spans="1:5">
      <c r="A22" s="166" t="s">
        <v>1092</v>
      </c>
      <c r="B22" s="167" t="s">
        <v>1093</v>
      </c>
      <c r="C22" s="168">
        <v>650</v>
      </c>
      <c r="D22" s="161" t="s">
        <v>1094</v>
      </c>
      <c r="E22" s="160">
        <v>140</v>
      </c>
    </row>
    <row r="23" ht="22.5" customHeight="1" spans="1:5">
      <c r="A23" s="166" t="s">
        <v>1095</v>
      </c>
      <c r="B23" s="167" t="s">
        <v>1096</v>
      </c>
      <c r="C23" s="168">
        <v>7945</v>
      </c>
      <c r="D23" s="161" t="s">
        <v>1097</v>
      </c>
      <c r="E23" s="160">
        <v>24</v>
      </c>
    </row>
    <row r="24" ht="22.5" customHeight="1" spans="1:5">
      <c r="A24" s="166" t="s">
        <v>1098</v>
      </c>
      <c r="B24" s="167" t="s">
        <v>1099</v>
      </c>
      <c r="C24" s="168">
        <v>5512</v>
      </c>
      <c r="D24" s="161" t="s">
        <v>1100</v>
      </c>
      <c r="E24" s="160">
        <f>SUM(E25:E27)</f>
        <v>223</v>
      </c>
    </row>
    <row r="25" ht="22.5" customHeight="1" spans="1:5">
      <c r="A25" s="166" t="s">
        <v>1101</v>
      </c>
      <c r="B25" s="167" t="s">
        <v>1102</v>
      </c>
      <c r="C25" s="169">
        <v>3433</v>
      </c>
      <c r="D25" s="161" t="s">
        <v>1103</v>
      </c>
      <c r="E25" s="160">
        <v>178</v>
      </c>
    </row>
    <row r="26" ht="22.5" customHeight="1" spans="1:5">
      <c r="A26" s="166" t="s">
        <v>1104</v>
      </c>
      <c r="B26" s="161" t="s">
        <v>1028</v>
      </c>
      <c r="C26" s="160">
        <v>1825</v>
      </c>
      <c r="D26" s="161" t="s">
        <v>1105</v>
      </c>
      <c r="E26" s="160">
        <v>12</v>
      </c>
    </row>
    <row r="27" ht="22.5" customHeight="1" spans="1:5">
      <c r="A27" s="166" t="s">
        <v>1106</v>
      </c>
      <c r="B27" s="161" t="s">
        <v>1107</v>
      </c>
      <c r="C27" s="160">
        <v>2109</v>
      </c>
      <c r="D27" s="161" t="s">
        <v>1108</v>
      </c>
      <c r="E27" s="160">
        <v>33</v>
      </c>
    </row>
    <row r="28" ht="22.5" customHeight="1" spans="1:5">
      <c r="A28" s="166"/>
      <c r="B28" s="161" t="s">
        <v>1016</v>
      </c>
      <c r="C28" s="160">
        <v>217</v>
      </c>
      <c r="D28" s="159"/>
      <c r="E28" s="160"/>
    </row>
  </sheetData>
  <mergeCells count="1">
    <mergeCell ref="A1:E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508"/>
  <sheetViews>
    <sheetView showZeros="0" view="pageBreakPreview" zoomScaleNormal="100" workbookViewId="0">
      <pane ySplit="3" topLeftCell="A118" activePane="bottomLeft" state="frozen"/>
      <selection/>
      <selection pane="bottomLeft" activeCell="A6" sqref="A6:C11"/>
    </sheetView>
  </sheetViews>
  <sheetFormatPr defaultColWidth="10" defaultRowHeight="13.5" outlineLevelCol="3"/>
  <cols>
    <col min="1" max="1" width="58.625" customWidth="1"/>
    <col min="2" max="2" width="20.75" style="140" customWidth="1"/>
    <col min="3" max="3" width="6.375" customWidth="1"/>
  </cols>
  <sheetData>
    <row r="1" ht="24.75" customHeight="1" spans="1:3">
      <c r="A1" s="41" t="s">
        <v>1109</v>
      </c>
      <c r="B1" s="41"/>
      <c r="C1" s="76"/>
    </row>
    <row r="2" ht="15.75" customHeight="1" spans="1:2">
      <c r="A2" s="42" t="s">
        <v>1110</v>
      </c>
      <c r="B2" s="141" t="s">
        <v>2</v>
      </c>
    </row>
    <row r="3" ht="25.5" customHeight="1" spans="1:2">
      <c r="A3" s="142" t="s">
        <v>3</v>
      </c>
      <c r="B3" s="143" t="s">
        <v>5</v>
      </c>
    </row>
    <row r="4" ht="19.7" customHeight="1" spans="1:2">
      <c r="A4" s="144" t="s">
        <v>6</v>
      </c>
      <c r="B4" s="145">
        <f>SUM(B99,B5)</f>
        <v>3026502.7204</v>
      </c>
    </row>
    <row r="5" ht="19.7" customHeight="1" spans="1:2">
      <c r="A5" s="146" t="s">
        <v>1111</v>
      </c>
      <c r="B5" s="147">
        <f>SUM(B6:B98)</f>
        <v>2929824.7404</v>
      </c>
    </row>
    <row r="6" ht="19.7" customHeight="1" spans="1:2">
      <c r="A6" s="146" t="s">
        <v>1112</v>
      </c>
      <c r="B6" s="147">
        <f>223634+9468</f>
        <v>233102</v>
      </c>
    </row>
    <row r="7" ht="19.7" customHeight="1" spans="1:2">
      <c r="A7" s="146" t="s">
        <v>1113</v>
      </c>
      <c r="B7" s="147">
        <f>13270+853</f>
        <v>14123</v>
      </c>
    </row>
    <row r="8" ht="19.7" customHeight="1" spans="1:2">
      <c r="A8" s="146" t="s">
        <v>1114</v>
      </c>
      <c r="B8" s="147">
        <v>207</v>
      </c>
    </row>
    <row r="9" ht="19.7" customHeight="1" spans="1:2">
      <c r="A9" s="146" t="s">
        <v>1115</v>
      </c>
      <c r="B9" s="147">
        <v>400</v>
      </c>
    </row>
    <row r="10" ht="19.7" customHeight="1" spans="1:2">
      <c r="A10" s="146" t="s">
        <v>1116</v>
      </c>
      <c r="B10" s="147">
        <v>1608</v>
      </c>
    </row>
    <row r="11" ht="19.7" customHeight="1" spans="1:2">
      <c r="A11" s="146" t="s">
        <v>1117</v>
      </c>
      <c r="B11" s="147">
        <v>4107</v>
      </c>
    </row>
    <row r="12" ht="19.7" customHeight="1" spans="1:2">
      <c r="A12" s="146" t="s">
        <v>1118</v>
      </c>
      <c r="B12" s="147">
        <v>3516</v>
      </c>
    </row>
    <row r="13" ht="19.7" customHeight="1" spans="1:2">
      <c r="A13" s="146" t="s">
        <v>1119</v>
      </c>
      <c r="B13" s="147">
        <v>244924</v>
      </c>
    </row>
    <row r="14" ht="19.7" customHeight="1" spans="1:2">
      <c r="A14" s="146" t="s">
        <v>1120</v>
      </c>
      <c r="B14" s="147">
        <v>1351036</v>
      </c>
    </row>
    <row r="15" ht="19.7" customHeight="1" spans="1:2">
      <c r="A15" s="146" t="s">
        <v>1121</v>
      </c>
      <c r="B15" s="147">
        <v>93587</v>
      </c>
    </row>
    <row r="16" ht="19.7" customHeight="1" spans="1:2">
      <c r="A16" s="146" t="s">
        <v>1122</v>
      </c>
      <c r="B16" s="147">
        <v>91441</v>
      </c>
    </row>
    <row r="17" ht="19.7" customHeight="1" spans="1:2">
      <c r="A17" s="146" t="s">
        <v>1123</v>
      </c>
      <c r="B17" s="147">
        <v>47</v>
      </c>
    </row>
    <row r="18" ht="19.7" customHeight="1" spans="1:2">
      <c r="A18" s="146" t="s">
        <v>1124</v>
      </c>
      <c r="B18" s="147">
        <v>240.1</v>
      </c>
    </row>
    <row r="19" ht="19.7" customHeight="1" spans="1:2">
      <c r="A19" s="146" t="s">
        <v>1125</v>
      </c>
      <c r="B19" s="147">
        <v>86.65</v>
      </c>
    </row>
    <row r="20" ht="19.7" customHeight="1" spans="1:2">
      <c r="A20" s="146" t="s">
        <v>1126</v>
      </c>
      <c r="B20" s="147">
        <v>19714</v>
      </c>
    </row>
    <row r="21" ht="19.7" customHeight="1" spans="1:2">
      <c r="A21" s="146" t="s">
        <v>1127</v>
      </c>
      <c r="B21" s="147">
        <v>13433</v>
      </c>
    </row>
    <row r="22" ht="19.7" customHeight="1" spans="1:2">
      <c r="A22" s="146" t="s">
        <v>1128</v>
      </c>
      <c r="B22" s="147">
        <v>15639</v>
      </c>
    </row>
    <row r="23" ht="19.7" customHeight="1" spans="1:2">
      <c r="A23" s="146" t="s">
        <v>1129</v>
      </c>
      <c r="B23" s="147">
        <v>11447.95</v>
      </c>
    </row>
    <row r="24" ht="19.7" customHeight="1" spans="1:2">
      <c r="A24" s="146" t="s">
        <v>1130</v>
      </c>
      <c r="B24" s="147">
        <v>1210.88</v>
      </c>
    </row>
    <row r="25" ht="19.7" customHeight="1" spans="1:2">
      <c r="A25" s="146" t="s">
        <v>1131</v>
      </c>
      <c r="B25" s="147">
        <v>102</v>
      </c>
    </row>
    <row r="26" ht="19.7" customHeight="1" spans="1:2">
      <c r="A26" s="146" t="s">
        <v>1132</v>
      </c>
      <c r="B26" s="147">
        <v>65472</v>
      </c>
    </row>
    <row r="27" ht="19.7" customHeight="1" spans="1:2">
      <c r="A27" s="146" t="s">
        <v>1133</v>
      </c>
      <c r="B27" s="147">
        <v>14706</v>
      </c>
    </row>
    <row r="28" ht="19.7" customHeight="1" spans="1:2">
      <c r="A28" s="146" t="s">
        <v>1134</v>
      </c>
      <c r="B28" s="147">
        <v>8519.5</v>
      </c>
    </row>
    <row r="29" ht="19.7" customHeight="1" spans="1:2">
      <c r="A29" s="146" t="s">
        <v>1135</v>
      </c>
      <c r="B29" s="147">
        <v>2983</v>
      </c>
    </row>
    <row r="30" ht="19.7" customHeight="1" spans="1:2">
      <c r="A30" s="146" t="s">
        <v>1136</v>
      </c>
      <c r="B30" s="147">
        <v>5411</v>
      </c>
    </row>
    <row r="31" ht="19.7" customHeight="1" spans="1:2">
      <c r="A31" s="146" t="s">
        <v>1137</v>
      </c>
      <c r="B31" s="147">
        <v>2071</v>
      </c>
    </row>
    <row r="32" ht="19.7" customHeight="1" spans="1:2">
      <c r="A32" s="146" t="s">
        <v>1138</v>
      </c>
      <c r="B32" s="147">
        <v>80</v>
      </c>
    </row>
    <row r="33" ht="19.7" customHeight="1" spans="1:2">
      <c r="A33" s="146" t="s">
        <v>1139</v>
      </c>
      <c r="B33" s="147">
        <v>5437.15</v>
      </c>
    </row>
    <row r="34" ht="19.7" customHeight="1" spans="1:2">
      <c r="A34" s="146" t="s">
        <v>1140</v>
      </c>
      <c r="B34" s="147">
        <v>4694.34</v>
      </c>
    </row>
    <row r="35" ht="19.7" customHeight="1" spans="1:2">
      <c r="A35" s="146" t="s">
        <v>1141</v>
      </c>
      <c r="B35" s="147">
        <v>347</v>
      </c>
    </row>
    <row r="36" ht="19.7" customHeight="1" spans="1:2">
      <c r="A36" s="146" t="s">
        <v>1142</v>
      </c>
      <c r="B36" s="147">
        <v>281</v>
      </c>
    </row>
    <row r="37" ht="19.7" customHeight="1" spans="1:2">
      <c r="A37" s="146" t="s">
        <v>1143</v>
      </c>
      <c r="B37" s="147">
        <v>1205</v>
      </c>
    </row>
    <row r="38" ht="19.7" customHeight="1" spans="1:2">
      <c r="A38" s="146" t="s">
        <v>1144</v>
      </c>
      <c r="B38" s="147">
        <v>206.26</v>
      </c>
    </row>
    <row r="39" ht="19.7" customHeight="1" spans="1:2">
      <c r="A39" s="146" t="s">
        <v>1145</v>
      </c>
      <c r="B39" s="147">
        <v>370</v>
      </c>
    </row>
    <row r="40" ht="19.7" customHeight="1" spans="1:2">
      <c r="A40" s="146" t="s">
        <v>1146</v>
      </c>
      <c r="B40" s="147">
        <v>3231</v>
      </c>
    </row>
    <row r="41" ht="19.7" customHeight="1" spans="1:2">
      <c r="A41" s="146" t="s">
        <v>1147</v>
      </c>
      <c r="B41" s="147">
        <v>59834</v>
      </c>
    </row>
    <row r="42" ht="19.7" customHeight="1" spans="1:2">
      <c r="A42" s="146" t="s">
        <v>1148</v>
      </c>
      <c r="B42" s="147">
        <v>33275.2</v>
      </c>
    </row>
    <row r="43" ht="19.7" customHeight="1" spans="1:2">
      <c r="A43" s="146" t="s">
        <v>1149</v>
      </c>
      <c r="B43" s="147">
        <v>755.8</v>
      </c>
    </row>
    <row r="44" ht="19.7" customHeight="1" spans="1:2">
      <c r="A44" s="146" t="s">
        <v>1150</v>
      </c>
      <c r="B44" s="147">
        <v>424.9</v>
      </c>
    </row>
    <row r="45" ht="19.7" customHeight="1" spans="1:2">
      <c r="A45" s="146" t="s">
        <v>1151</v>
      </c>
      <c r="B45" s="147">
        <v>1339.7</v>
      </c>
    </row>
    <row r="46" ht="19.7" customHeight="1" spans="1:2">
      <c r="A46" s="146" t="s">
        <v>1152</v>
      </c>
      <c r="B46" s="147">
        <v>7851</v>
      </c>
    </row>
    <row r="47" ht="19.7" customHeight="1" spans="1:2">
      <c r="A47" s="146" t="s">
        <v>1153</v>
      </c>
      <c r="B47" s="147">
        <v>74839</v>
      </c>
    </row>
    <row r="48" ht="19.7" customHeight="1" spans="1:2">
      <c r="A48" s="146" t="s">
        <v>1154</v>
      </c>
      <c r="B48" s="147">
        <v>37293</v>
      </c>
    </row>
    <row r="49" ht="19.7" customHeight="1" spans="1:2">
      <c r="A49" s="146" t="s">
        <v>1155</v>
      </c>
      <c r="B49" s="147">
        <v>3614</v>
      </c>
    </row>
    <row r="50" ht="19.7" customHeight="1" spans="1:2">
      <c r="A50" s="146" t="s">
        <v>1156</v>
      </c>
      <c r="B50" s="147">
        <v>245</v>
      </c>
    </row>
    <row r="51" ht="19.7" customHeight="1" spans="1:2">
      <c r="A51" s="146" t="s">
        <v>1157</v>
      </c>
      <c r="B51" s="147">
        <v>74759</v>
      </c>
    </row>
    <row r="52" ht="19.7" customHeight="1" spans="1:2">
      <c r="A52" s="146" t="s">
        <v>1158</v>
      </c>
      <c r="B52" s="147">
        <v>3361</v>
      </c>
    </row>
    <row r="53" ht="19.7" customHeight="1" spans="1:2">
      <c r="A53" s="146" t="s">
        <v>1159</v>
      </c>
      <c r="B53" s="147">
        <v>44</v>
      </c>
    </row>
    <row r="54" ht="19.7" customHeight="1" spans="1:2">
      <c r="A54" s="146" t="s">
        <v>1160</v>
      </c>
      <c r="B54" s="147">
        <v>35333</v>
      </c>
    </row>
    <row r="55" ht="19.7" customHeight="1" spans="1:2">
      <c r="A55" s="146" t="s">
        <v>1161</v>
      </c>
      <c r="B55" s="147">
        <v>44387</v>
      </c>
    </row>
    <row r="56" ht="19.7" customHeight="1" spans="1:2">
      <c r="A56" s="146" t="s">
        <v>1162</v>
      </c>
      <c r="B56" s="147">
        <v>-324</v>
      </c>
    </row>
    <row r="57" ht="19.7" customHeight="1" spans="1:2">
      <c r="A57" s="146" t="s">
        <v>1163</v>
      </c>
      <c r="B57" s="147">
        <v>518</v>
      </c>
    </row>
    <row r="58" ht="19.7" customHeight="1" spans="1:2">
      <c r="A58" s="146" t="s">
        <v>1164</v>
      </c>
      <c r="B58" s="147">
        <v>20055</v>
      </c>
    </row>
    <row r="59" ht="19.7" customHeight="1" spans="1:2">
      <c r="A59" s="146" t="s">
        <v>1165</v>
      </c>
      <c r="B59" s="147">
        <v>19227</v>
      </c>
    </row>
    <row r="60" ht="19.7" customHeight="1" spans="1:2">
      <c r="A60" s="146" t="s">
        <v>1166</v>
      </c>
      <c r="B60" s="147">
        <v>1386</v>
      </c>
    </row>
    <row r="61" ht="19.7" customHeight="1" spans="1:2">
      <c r="A61" s="146" t="s">
        <v>1167</v>
      </c>
      <c r="B61" s="147">
        <v>12284.42</v>
      </c>
    </row>
    <row r="62" s="140" customFormat="1" ht="19.7" customHeight="1" spans="1:2">
      <c r="A62" s="146" t="s">
        <v>1168</v>
      </c>
      <c r="B62" s="147">
        <v>476.2</v>
      </c>
    </row>
    <row r="63" s="140" customFormat="1" ht="19.7" customHeight="1" spans="1:2">
      <c r="A63" s="146" t="s">
        <v>1169</v>
      </c>
      <c r="B63" s="147">
        <v>113.58</v>
      </c>
    </row>
    <row r="64" s="140" customFormat="1" ht="19.7" customHeight="1" spans="1:3">
      <c r="A64" s="146" t="s">
        <v>1170</v>
      </c>
      <c r="B64" s="147">
        <v>58.07</v>
      </c>
      <c r="C64" s="140" t="s">
        <v>1171</v>
      </c>
    </row>
    <row r="65" s="140" customFormat="1" ht="19.7" customHeight="1" spans="1:2">
      <c r="A65" s="146" t="s">
        <v>1167</v>
      </c>
      <c r="B65" s="147">
        <v>1940</v>
      </c>
    </row>
    <row r="66" ht="19.7" customHeight="1" spans="1:2">
      <c r="A66" s="146" t="s">
        <v>1172</v>
      </c>
      <c r="B66" s="147">
        <v>534.7</v>
      </c>
    </row>
    <row r="67" ht="19.7" customHeight="1" spans="1:2">
      <c r="A67" s="146" t="s">
        <v>1173</v>
      </c>
      <c r="B67" s="147">
        <v>99504</v>
      </c>
    </row>
    <row r="68" ht="19.7" customHeight="1" spans="1:2">
      <c r="A68" s="146" t="s">
        <v>1174</v>
      </c>
      <c r="B68" s="147">
        <v>4027.5</v>
      </c>
    </row>
    <row r="69" ht="19.7" customHeight="1" spans="1:2">
      <c r="A69" s="146" t="s">
        <v>1175</v>
      </c>
      <c r="B69" s="147">
        <v>279</v>
      </c>
    </row>
    <row r="70" ht="19.7" customHeight="1" spans="1:2">
      <c r="A70" s="146" t="s">
        <v>1176</v>
      </c>
      <c r="B70" s="147">
        <v>231</v>
      </c>
    </row>
    <row r="71" ht="19.7" customHeight="1" spans="1:2">
      <c r="A71" s="146" t="s">
        <v>1177</v>
      </c>
      <c r="B71" s="147">
        <v>43204</v>
      </c>
    </row>
    <row r="72" ht="19.7" customHeight="1" spans="1:2">
      <c r="A72" s="146" t="s">
        <v>1178</v>
      </c>
      <c r="B72" s="147">
        <v>467.04</v>
      </c>
    </row>
    <row r="73" ht="19.7" customHeight="1" spans="1:2">
      <c r="A73" s="146" t="s">
        <v>1179</v>
      </c>
      <c r="B73" s="147">
        <v>203</v>
      </c>
    </row>
    <row r="74" ht="19.7" customHeight="1" spans="1:2">
      <c r="A74" s="146" t="s">
        <v>1180</v>
      </c>
      <c r="B74" s="147">
        <v>14930</v>
      </c>
    </row>
    <row r="75" ht="19.7" customHeight="1" spans="1:2">
      <c r="A75" s="146" t="s">
        <v>1181</v>
      </c>
      <c r="B75" s="147">
        <v>7557</v>
      </c>
    </row>
    <row r="76" ht="19.7" customHeight="1" spans="1:2">
      <c r="A76" s="146" t="s">
        <v>1182</v>
      </c>
      <c r="B76" s="147">
        <v>2092.49</v>
      </c>
    </row>
    <row r="77" ht="19.7" customHeight="1" spans="1:2">
      <c r="A77" s="146" t="s">
        <v>1183</v>
      </c>
      <c r="B77" s="147">
        <v>37056</v>
      </c>
    </row>
    <row r="78" ht="19.7" customHeight="1" spans="1:2">
      <c r="A78" s="146" t="s">
        <v>1175</v>
      </c>
      <c r="B78" s="147">
        <v>1802.5404</v>
      </c>
    </row>
    <row r="79" ht="19.7" customHeight="1" spans="1:2">
      <c r="A79" s="146" t="s">
        <v>1184</v>
      </c>
      <c r="B79" s="147">
        <v>240</v>
      </c>
    </row>
    <row r="80" ht="19.7" customHeight="1" spans="1:2">
      <c r="A80" s="146" t="s">
        <v>1185</v>
      </c>
      <c r="B80" s="147">
        <v>414</v>
      </c>
    </row>
    <row r="81" ht="19.7" customHeight="1" spans="1:2">
      <c r="A81" s="146" t="s">
        <v>1186</v>
      </c>
      <c r="B81" s="147">
        <v>2959.2</v>
      </c>
    </row>
    <row r="82" ht="19.7" customHeight="1" spans="1:2">
      <c r="A82" s="146" t="s">
        <v>1187</v>
      </c>
      <c r="B82" s="147">
        <v>850.18</v>
      </c>
    </row>
    <row r="83" ht="19.7" customHeight="1" spans="1:2">
      <c r="A83" s="146" t="s">
        <v>1188</v>
      </c>
      <c r="B83" s="147">
        <v>3740</v>
      </c>
    </row>
    <row r="84" ht="19.7" customHeight="1" spans="1:2">
      <c r="A84" s="146" t="s">
        <v>1189</v>
      </c>
      <c r="B84" s="147">
        <v>10752</v>
      </c>
    </row>
    <row r="85" ht="19.7" customHeight="1" spans="1:2">
      <c r="A85" s="146" t="s">
        <v>1190</v>
      </c>
      <c r="B85" s="147">
        <v>3533</v>
      </c>
    </row>
    <row r="86" ht="19.7" customHeight="1" spans="1:2">
      <c r="A86" s="146" t="s">
        <v>1191</v>
      </c>
      <c r="B86" s="147">
        <v>161.67</v>
      </c>
    </row>
    <row r="87" ht="19.7" customHeight="1" spans="1:2">
      <c r="A87" s="146" t="s">
        <v>1192</v>
      </c>
      <c r="B87" s="147">
        <v>35</v>
      </c>
    </row>
    <row r="88" ht="19.7" customHeight="1" spans="1:2">
      <c r="A88" s="146" t="s">
        <v>1193</v>
      </c>
      <c r="B88" s="147">
        <v>236</v>
      </c>
    </row>
    <row r="89" ht="19.7" customHeight="1" spans="1:2">
      <c r="A89" s="146" t="s">
        <v>1194</v>
      </c>
      <c r="B89" s="147">
        <v>5228</v>
      </c>
    </row>
    <row r="90" ht="19.7" customHeight="1" spans="1:2">
      <c r="A90" s="146" t="s">
        <v>1188</v>
      </c>
      <c r="B90" s="147">
        <v>3536</v>
      </c>
    </row>
    <row r="91" ht="19.7" customHeight="1" spans="1:2">
      <c r="A91" s="146" t="s">
        <v>1194</v>
      </c>
      <c r="B91" s="147">
        <v>28525</v>
      </c>
    </row>
    <row r="92" ht="19.7" customHeight="1" spans="1:2">
      <c r="A92" s="146" t="s">
        <v>1195</v>
      </c>
      <c r="B92" s="147">
        <v>578.87</v>
      </c>
    </row>
    <row r="93" ht="19.7" customHeight="1" spans="1:2">
      <c r="A93" s="146" t="s">
        <v>1196</v>
      </c>
      <c r="B93" s="147">
        <v>449.15</v>
      </c>
    </row>
    <row r="94" ht="19.7" customHeight="1" spans="1:2">
      <c r="A94" s="146" t="s">
        <v>1197</v>
      </c>
      <c r="B94" s="147">
        <v>33.7</v>
      </c>
    </row>
    <row r="95" ht="19.7" customHeight="1" spans="1:2">
      <c r="A95" s="146" t="s">
        <v>1198</v>
      </c>
      <c r="B95" s="147">
        <v>1954</v>
      </c>
    </row>
    <row r="96" ht="19.7" customHeight="1" spans="1:2">
      <c r="A96" s="146" t="s">
        <v>1199</v>
      </c>
      <c r="B96" s="147">
        <v>640</v>
      </c>
    </row>
    <row r="97" ht="19.7" customHeight="1" spans="1:2">
      <c r="A97" s="146" t="s">
        <v>1200</v>
      </c>
      <c r="B97" s="147">
        <v>3999</v>
      </c>
    </row>
    <row r="98" ht="19.7" customHeight="1" spans="1:2">
      <c r="A98" s="146" t="s">
        <v>1201</v>
      </c>
      <c r="B98" s="147">
        <v>1996</v>
      </c>
    </row>
    <row r="99" ht="19.7" customHeight="1" spans="1:2">
      <c r="A99" s="146" t="s">
        <v>1202</v>
      </c>
      <c r="B99" s="147">
        <f>SUM(B100:B134)</f>
        <v>96677.98</v>
      </c>
    </row>
    <row r="100" ht="19.7" customHeight="1" spans="1:2">
      <c r="A100" s="146" t="s">
        <v>1203</v>
      </c>
      <c r="B100" s="147">
        <v>140</v>
      </c>
    </row>
    <row r="101" ht="19.7" customHeight="1" spans="1:2">
      <c r="A101" s="146" t="s">
        <v>1204</v>
      </c>
      <c r="B101" s="147">
        <v>213</v>
      </c>
    </row>
    <row r="102" ht="19.7" customHeight="1" spans="1:2">
      <c r="A102" s="146" t="s">
        <v>1205</v>
      </c>
      <c r="B102" s="147">
        <v>81.36</v>
      </c>
    </row>
    <row r="103" ht="19.7" customHeight="1" spans="1:2">
      <c r="A103" s="146" t="s">
        <v>1205</v>
      </c>
      <c r="B103" s="147">
        <v>81.36</v>
      </c>
    </row>
    <row r="104" ht="19.7" customHeight="1" spans="1:2">
      <c r="A104" s="146" t="s">
        <v>1206</v>
      </c>
      <c r="B104" s="147">
        <v>3243</v>
      </c>
    </row>
    <row r="105" ht="19.7" customHeight="1" spans="1:2">
      <c r="A105" s="146" t="s">
        <v>1207</v>
      </c>
      <c r="B105" s="147">
        <v>52</v>
      </c>
    </row>
    <row r="106" ht="19.7" customHeight="1" spans="1:2">
      <c r="A106" s="146" t="s">
        <v>1208</v>
      </c>
      <c r="B106" s="147">
        <v>500</v>
      </c>
    </row>
    <row r="107" ht="19.7" customHeight="1" spans="1:2">
      <c r="A107" s="146" t="s">
        <v>1209</v>
      </c>
      <c r="B107" s="147">
        <v>144</v>
      </c>
    </row>
    <row r="108" ht="19.7" customHeight="1" spans="1:2">
      <c r="A108" s="146" t="s">
        <v>1210</v>
      </c>
      <c r="B108" s="147">
        <v>180</v>
      </c>
    </row>
    <row r="109" ht="19.7" customHeight="1" spans="1:2">
      <c r="A109" s="146" t="s">
        <v>1211</v>
      </c>
      <c r="B109" s="147">
        <v>86</v>
      </c>
    </row>
    <row r="110" ht="19.7" customHeight="1" spans="1:2">
      <c r="A110" s="146" t="s">
        <v>1212</v>
      </c>
      <c r="B110" s="147">
        <v>3103</v>
      </c>
    </row>
    <row r="111" ht="19.7" customHeight="1" spans="1:2">
      <c r="A111" s="146" t="s">
        <v>1213</v>
      </c>
      <c r="B111" s="147">
        <v>1035</v>
      </c>
    </row>
    <row r="112" ht="19.7" customHeight="1" spans="1:2">
      <c r="A112" s="146" t="s">
        <v>1214</v>
      </c>
      <c r="B112" s="147">
        <v>163</v>
      </c>
    </row>
    <row r="113" ht="19.7" customHeight="1" spans="1:2">
      <c r="A113" s="146" t="s">
        <v>1215</v>
      </c>
      <c r="B113" s="147">
        <v>121</v>
      </c>
    </row>
    <row r="114" ht="19.7" customHeight="1" spans="1:2">
      <c r="A114" s="146" t="s">
        <v>1216</v>
      </c>
      <c r="B114" s="147">
        <v>5922</v>
      </c>
    </row>
    <row r="115" ht="19.7" customHeight="1" spans="1:2">
      <c r="A115" s="146" t="s">
        <v>1217</v>
      </c>
      <c r="B115" s="147">
        <v>303</v>
      </c>
    </row>
    <row r="116" ht="19.7" customHeight="1" spans="1:2">
      <c r="A116" s="146" t="s">
        <v>1218</v>
      </c>
      <c r="B116" s="147">
        <v>3980</v>
      </c>
    </row>
    <row r="117" ht="19.7" customHeight="1" spans="1:2">
      <c r="A117" s="146" t="s">
        <v>1219</v>
      </c>
      <c r="B117" s="147">
        <v>26072</v>
      </c>
    </row>
    <row r="118" ht="19.7" customHeight="1" spans="1:2">
      <c r="A118" s="146" t="s">
        <v>1220</v>
      </c>
      <c r="B118" s="147">
        <v>37512</v>
      </c>
    </row>
    <row r="119" ht="19.7" customHeight="1" spans="1:2">
      <c r="A119" s="146" t="s">
        <v>1221</v>
      </c>
      <c r="B119" s="147">
        <v>441</v>
      </c>
    </row>
    <row r="120" ht="19.7" customHeight="1" spans="1:2">
      <c r="A120" s="146" t="s">
        <v>1222</v>
      </c>
      <c r="B120" s="147">
        <v>410</v>
      </c>
    </row>
    <row r="121" ht="19.7" customHeight="1" spans="1:2">
      <c r="A121" s="146" t="s">
        <v>1223</v>
      </c>
      <c r="B121" s="147">
        <v>4464</v>
      </c>
    </row>
    <row r="122" ht="19.7" customHeight="1" spans="1:2">
      <c r="A122" s="146" t="s">
        <v>1224</v>
      </c>
      <c r="B122" s="147">
        <v>1539.92</v>
      </c>
    </row>
    <row r="123" ht="19.7" customHeight="1" spans="1:2">
      <c r="A123" s="146" t="s">
        <v>1225</v>
      </c>
      <c r="B123" s="147">
        <v>2018.12</v>
      </c>
    </row>
    <row r="124" ht="19.7" customHeight="1" spans="1:2">
      <c r="A124" s="146" t="s">
        <v>1226</v>
      </c>
      <c r="B124" s="147">
        <v>10</v>
      </c>
    </row>
    <row r="125" ht="19.7" customHeight="1" spans="1:2">
      <c r="A125" s="146" t="s">
        <v>1227</v>
      </c>
      <c r="B125" s="147">
        <v>59</v>
      </c>
    </row>
    <row r="126" ht="19.7" customHeight="1" spans="1:2">
      <c r="A126" s="146" t="s">
        <v>1228</v>
      </c>
      <c r="B126" s="147">
        <v>376</v>
      </c>
    </row>
    <row r="127" ht="19.7" customHeight="1" spans="1:2">
      <c r="A127" s="146" t="s">
        <v>1229</v>
      </c>
      <c r="B127" s="147">
        <v>136</v>
      </c>
    </row>
    <row r="128" ht="19.7" customHeight="1" spans="1:2">
      <c r="A128" s="146" t="s">
        <v>1230</v>
      </c>
      <c r="B128" s="147">
        <v>516</v>
      </c>
    </row>
    <row r="129" ht="19.7" customHeight="1" spans="1:2">
      <c r="A129" s="146" t="s">
        <v>1231</v>
      </c>
      <c r="B129" s="147">
        <v>199</v>
      </c>
    </row>
    <row r="130" ht="19.7" customHeight="1" spans="1:2">
      <c r="A130" s="146" t="s">
        <v>1232</v>
      </c>
      <c r="B130" s="147">
        <v>123.36</v>
      </c>
    </row>
    <row r="131" ht="19.7" customHeight="1" spans="1:2">
      <c r="A131" s="146" t="s">
        <v>1233</v>
      </c>
      <c r="B131" s="147">
        <v>143</v>
      </c>
    </row>
    <row r="132" ht="19.7" customHeight="1" spans="1:2">
      <c r="A132" s="146" t="s">
        <v>1234</v>
      </c>
      <c r="B132" s="147">
        <v>523.36</v>
      </c>
    </row>
    <row r="133" ht="19.7" customHeight="1" spans="1:2">
      <c r="A133" s="146" t="s">
        <v>1235</v>
      </c>
      <c r="B133" s="147">
        <v>444.5</v>
      </c>
    </row>
    <row r="134" ht="19.7" customHeight="1" spans="1:2">
      <c r="A134" s="146" t="s">
        <v>1236</v>
      </c>
      <c r="B134" s="147">
        <v>2343</v>
      </c>
    </row>
    <row r="508" spans="4:4">
      <c r="D508" s="148"/>
    </row>
  </sheetData>
  <autoFilter ref="A3:C134">
    <extLst/>
  </autoFilter>
  <mergeCells count="1">
    <mergeCell ref="A1:B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7"/>
  <sheetViews>
    <sheetView showZeros="0" view="pageBreakPreview" zoomScaleNormal="100" workbookViewId="0">
      <selection activeCell="A6" sqref="A6:C11"/>
    </sheetView>
  </sheetViews>
  <sheetFormatPr defaultColWidth="10" defaultRowHeight="13.5" outlineLevelCol="4"/>
  <cols>
    <col min="1" max="1" width="21.25" customWidth="1"/>
    <col min="2" max="4" width="19.375" customWidth="1"/>
    <col min="5" max="5" width="9.75" customWidth="1"/>
  </cols>
  <sheetData>
    <row r="1" ht="38.25" customHeight="1" spans="1:5">
      <c r="A1" s="41" t="s">
        <v>1237</v>
      </c>
      <c r="B1" s="41"/>
      <c r="C1" s="41"/>
      <c r="D1" s="41"/>
      <c r="E1" s="76"/>
    </row>
    <row r="2" ht="21.75" customHeight="1" spans="1:4">
      <c r="A2" s="42" t="s">
        <v>1238</v>
      </c>
      <c r="B2" s="42"/>
      <c r="C2" s="86"/>
      <c r="D2" s="70" t="s">
        <v>2</v>
      </c>
    </row>
    <row r="3" ht="33.75" customHeight="1" spans="1:4">
      <c r="A3" s="129" t="s">
        <v>1239</v>
      </c>
      <c r="B3" s="130" t="s">
        <v>1240</v>
      </c>
      <c r="C3" s="131" t="s">
        <v>1241</v>
      </c>
      <c r="D3" s="132"/>
    </row>
    <row r="4" ht="33.75" customHeight="1" spans="1:4">
      <c r="A4" s="133"/>
      <c r="B4" s="130"/>
      <c r="C4" s="134" t="s">
        <v>1242</v>
      </c>
      <c r="D4" s="135" t="s">
        <v>1243</v>
      </c>
    </row>
    <row r="5" ht="33.75" customHeight="1" spans="1:4">
      <c r="A5" s="135" t="s">
        <v>1000</v>
      </c>
      <c r="B5" s="136">
        <f>SUM(C5:D5)</f>
        <v>3026503</v>
      </c>
      <c r="C5" s="137">
        <f>SUM(C6:C17)</f>
        <v>2929825</v>
      </c>
      <c r="D5" s="137">
        <f>SUM(D6:D17)</f>
        <v>96678</v>
      </c>
    </row>
    <row r="6" ht="30" customHeight="1" spans="1:4">
      <c r="A6" s="138" t="s">
        <v>1244</v>
      </c>
      <c r="B6" s="139">
        <f>SUM(C6:D6)</f>
        <v>170614</v>
      </c>
      <c r="C6" s="137">
        <v>169516</v>
      </c>
      <c r="D6" s="137">
        <v>1098</v>
      </c>
    </row>
    <row r="7" ht="34.15" customHeight="1" spans="1:4">
      <c r="A7" s="138" t="s">
        <v>1245</v>
      </c>
      <c r="B7" s="139">
        <f t="shared" ref="B7:B17" si="0">SUM(C7:D7)</f>
        <v>283655</v>
      </c>
      <c r="C7" s="137">
        <v>281452</v>
      </c>
      <c r="D7" s="137">
        <v>2203</v>
      </c>
    </row>
    <row r="8" ht="34.15" customHeight="1" spans="1:4">
      <c r="A8" s="138" t="s">
        <v>1246</v>
      </c>
      <c r="B8" s="139">
        <f t="shared" si="0"/>
        <v>175887</v>
      </c>
      <c r="C8" s="137">
        <v>171853</v>
      </c>
      <c r="D8" s="137">
        <v>4034</v>
      </c>
    </row>
    <row r="9" ht="34.15" customHeight="1" spans="1:4">
      <c r="A9" s="138" t="s">
        <v>1247</v>
      </c>
      <c r="B9" s="139">
        <f t="shared" si="0"/>
        <v>253263</v>
      </c>
      <c r="C9" s="137">
        <v>235894</v>
      </c>
      <c r="D9" s="137">
        <v>17369</v>
      </c>
    </row>
    <row r="10" ht="34.15" customHeight="1" spans="1:4">
      <c r="A10" s="138" t="s">
        <v>1248</v>
      </c>
      <c r="B10" s="139">
        <f t="shared" si="0"/>
        <v>277090</v>
      </c>
      <c r="C10" s="137">
        <v>270137</v>
      </c>
      <c r="D10" s="137">
        <v>6953</v>
      </c>
    </row>
    <row r="11" ht="34.15" customHeight="1" spans="1:4">
      <c r="A11" s="138" t="s">
        <v>1249</v>
      </c>
      <c r="B11" s="139">
        <f t="shared" si="0"/>
        <v>193029</v>
      </c>
      <c r="C11" s="137">
        <v>182340</v>
      </c>
      <c r="D11" s="137">
        <v>10689</v>
      </c>
    </row>
    <row r="12" ht="34.15" customHeight="1" spans="1:4">
      <c r="A12" s="138" t="s">
        <v>1250</v>
      </c>
      <c r="B12" s="139">
        <f t="shared" si="0"/>
        <v>206790</v>
      </c>
      <c r="C12" s="137">
        <v>203889</v>
      </c>
      <c r="D12" s="137">
        <v>2901</v>
      </c>
    </row>
    <row r="13" ht="34.15" customHeight="1" spans="1:4">
      <c r="A13" s="138" t="s">
        <v>1251</v>
      </c>
      <c r="B13" s="139">
        <f t="shared" si="0"/>
        <v>252946</v>
      </c>
      <c r="C13" s="137">
        <v>230419</v>
      </c>
      <c r="D13" s="137">
        <v>22527</v>
      </c>
    </row>
    <row r="14" ht="34.15" customHeight="1" spans="1:4">
      <c r="A14" s="138" t="s">
        <v>1252</v>
      </c>
      <c r="B14" s="139">
        <f t="shared" si="0"/>
        <v>330774</v>
      </c>
      <c r="C14" s="137">
        <v>315844</v>
      </c>
      <c r="D14" s="137">
        <v>14930</v>
      </c>
    </row>
    <row r="15" ht="34.15" customHeight="1" spans="1:4">
      <c r="A15" s="138" t="s">
        <v>1253</v>
      </c>
      <c r="B15" s="139">
        <f t="shared" si="0"/>
        <v>232202</v>
      </c>
      <c r="C15" s="137">
        <v>229841</v>
      </c>
      <c r="D15" s="137">
        <v>2361</v>
      </c>
    </row>
    <row r="16" ht="34.15" customHeight="1" spans="1:4">
      <c r="A16" s="138" t="s">
        <v>1254</v>
      </c>
      <c r="B16" s="139">
        <f t="shared" si="0"/>
        <v>336990</v>
      </c>
      <c r="C16" s="137">
        <v>329755</v>
      </c>
      <c r="D16" s="137">
        <v>7235</v>
      </c>
    </row>
    <row r="17" ht="34.5" customHeight="1" spans="1:4">
      <c r="A17" s="138" t="s">
        <v>1255</v>
      </c>
      <c r="B17" s="139">
        <f t="shared" si="0"/>
        <v>313263</v>
      </c>
      <c r="C17" s="137">
        <v>308885</v>
      </c>
      <c r="D17" s="137">
        <v>4378</v>
      </c>
    </row>
  </sheetData>
  <mergeCells count="3">
    <mergeCell ref="A1:D1"/>
    <mergeCell ref="A3:A4"/>
    <mergeCell ref="B3:B4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36"/>
  <sheetViews>
    <sheetView showZeros="0" view="pageBreakPreview" zoomScaleNormal="100" workbookViewId="0">
      <selection activeCell="A6" sqref="A6:C11"/>
    </sheetView>
  </sheetViews>
  <sheetFormatPr defaultColWidth="55.75" defaultRowHeight="13.5" outlineLevelCol="3"/>
  <cols>
    <col min="1" max="1" width="37.5" style="114" customWidth="1"/>
    <col min="2" max="3" width="20.875" style="114" customWidth="1"/>
    <col min="4" max="16384" width="55.75" style="115"/>
  </cols>
  <sheetData>
    <row r="1" ht="30.75" customHeight="1" spans="1:4">
      <c r="A1" s="116" t="s">
        <v>1256</v>
      </c>
      <c r="B1" s="116"/>
      <c r="C1" s="116"/>
      <c r="D1" s="117"/>
    </row>
    <row r="2" ht="25.5" customHeight="1" spans="1:3">
      <c r="A2" s="118" t="s">
        <v>1257</v>
      </c>
      <c r="B2" s="119"/>
      <c r="C2" s="120" t="s">
        <v>2</v>
      </c>
    </row>
    <row r="3" ht="36" customHeight="1" spans="1:3">
      <c r="A3" s="121" t="s">
        <v>1258</v>
      </c>
      <c r="B3" s="122" t="s">
        <v>1259</v>
      </c>
      <c r="C3" s="122" t="s">
        <v>1260</v>
      </c>
    </row>
    <row r="4" ht="34.15" customHeight="1" spans="1:3">
      <c r="A4" s="123" t="s">
        <v>1261</v>
      </c>
      <c r="B4" s="124">
        <v>8810177.61</v>
      </c>
      <c r="C4" s="124">
        <v>1860157.49</v>
      </c>
    </row>
    <row r="5" s="113" customFormat="1" ht="28.5" customHeight="1" spans="1:3">
      <c r="A5" s="125" t="s">
        <v>1262</v>
      </c>
      <c r="B5" s="125">
        <f>B6</f>
        <v>1114.88</v>
      </c>
      <c r="C5" s="125">
        <f>C6</f>
        <v>162.34</v>
      </c>
    </row>
    <row r="6" s="113" customFormat="1" ht="28.5" customHeight="1" spans="1:3">
      <c r="A6" s="125" t="s">
        <v>1263</v>
      </c>
      <c r="B6" s="126">
        <v>1114.88</v>
      </c>
      <c r="C6" s="126">
        <v>162.34</v>
      </c>
    </row>
    <row r="7" s="113" customFormat="1" ht="28.5" customHeight="1" spans="1:3">
      <c r="A7" s="125" t="s">
        <v>1264</v>
      </c>
      <c r="B7" s="125"/>
      <c r="C7" s="125"/>
    </row>
    <row r="8" s="113" customFormat="1" ht="28.5" customHeight="1" spans="1:3">
      <c r="A8" s="125" t="s">
        <v>1265</v>
      </c>
      <c r="B8" s="125">
        <f>B9+B13</f>
        <v>1379152</v>
      </c>
      <c r="C8" s="125">
        <f>C9+C13</f>
        <v>551185</v>
      </c>
    </row>
    <row r="9" ht="28.5" customHeight="1" spans="1:3">
      <c r="A9" s="125" t="s">
        <v>1266</v>
      </c>
      <c r="B9" s="125">
        <f>SUM(B10:B12)</f>
        <v>233129</v>
      </c>
      <c r="C9" s="125">
        <f>SUM(C10:C12)</f>
        <v>127297</v>
      </c>
    </row>
    <row r="10" ht="28.5" customHeight="1" spans="1:3">
      <c r="A10" s="127" t="s">
        <v>1267</v>
      </c>
      <c r="B10" s="126">
        <v>130159</v>
      </c>
      <c r="C10" s="126">
        <v>61526</v>
      </c>
    </row>
    <row r="11" ht="28.5" customHeight="1" spans="1:3">
      <c r="A11" s="127" t="s">
        <v>1268</v>
      </c>
      <c r="B11" s="126"/>
      <c r="C11" s="126"/>
    </row>
    <row r="12" ht="28.5" customHeight="1" spans="1:3">
      <c r="A12" s="127" t="s">
        <v>1269</v>
      </c>
      <c r="B12" s="126">
        <v>102970</v>
      </c>
      <c r="C12" s="126">
        <v>65771</v>
      </c>
    </row>
    <row r="13" ht="28.5" customHeight="1" spans="1:3">
      <c r="A13" s="125" t="s">
        <v>1270</v>
      </c>
      <c r="B13" s="125">
        <f>SUM(B14:B16)</f>
        <v>1146023</v>
      </c>
      <c r="C13" s="125">
        <f>SUM(C14:C16)</f>
        <v>423888</v>
      </c>
    </row>
    <row r="14" ht="28.5" customHeight="1" spans="1:3">
      <c r="A14" s="127" t="s">
        <v>1267</v>
      </c>
      <c r="B14" s="126">
        <v>191501</v>
      </c>
      <c r="C14" s="126">
        <v>102500</v>
      </c>
    </row>
    <row r="15" ht="28.5" customHeight="1" spans="1:3">
      <c r="A15" s="127" t="s">
        <v>1268</v>
      </c>
      <c r="B15" s="126"/>
      <c r="C15" s="126"/>
    </row>
    <row r="16" ht="28.5" customHeight="1" spans="1:3">
      <c r="A16" s="127" t="s">
        <v>1269</v>
      </c>
      <c r="B16" s="126">
        <v>954522</v>
      </c>
      <c r="C16" s="126">
        <v>321388</v>
      </c>
    </row>
    <row r="636" spans="4:4">
      <c r="D636" s="128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894"/>
  <sheetViews>
    <sheetView showZeros="0" view="pageBreakPreview" zoomScaleNormal="100" workbookViewId="0">
      <pane ySplit="3" topLeftCell="A4" activePane="bottomLeft" state="frozen"/>
      <selection/>
      <selection pane="bottomLeft" activeCell="D9" sqref="D9"/>
    </sheetView>
  </sheetViews>
  <sheetFormatPr defaultColWidth="10" defaultRowHeight="13.5" customHeight="1" outlineLevelCol="3"/>
  <cols>
    <col min="1" max="1" width="9.125" style="335" customWidth="1"/>
    <col min="2" max="2" width="38.625" style="336" customWidth="1"/>
    <col min="3" max="3" width="16.875" style="335" customWidth="1"/>
    <col min="4" max="4" width="14.75" style="337" customWidth="1"/>
    <col min="5" max="5" width="28.25" style="338" customWidth="1"/>
    <col min="6" max="6" width="9.75" style="338" customWidth="1"/>
    <col min="7" max="16384" width="10" style="338"/>
  </cols>
  <sheetData>
    <row r="1" ht="30" customHeight="1" spans="1:4">
      <c r="A1" s="339" t="s">
        <v>33</v>
      </c>
      <c r="B1" s="339"/>
      <c r="C1" s="339"/>
      <c r="D1" s="339"/>
    </row>
    <row r="2" ht="20.25" customHeight="1" spans="1:4">
      <c r="A2" s="199" t="s">
        <v>34</v>
      </c>
      <c r="B2" s="200"/>
      <c r="C2" s="340"/>
      <c r="D2" s="341" t="s">
        <v>2</v>
      </c>
    </row>
    <row r="3" ht="17.25" customHeight="1" spans="1:4">
      <c r="A3" s="342" t="s">
        <v>35</v>
      </c>
      <c r="B3" s="343" t="s">
        <v>36</v>
      </c>
      <c r="C3" s="56" t="s">
        <v>4</v>
      </c>
      <c r="D3" s="342" t="s">
        <v>5</v>
      </c>
    </row>
    <row r="4" ht="18.2" customHeight="1" spans="1:4">
      <c r="A4" s="207"/>
      <c r="B4" s="208" t="s">
        <v>6</v>
      </c>
      <c r="C4" s="291">
        <v>5587992</v>
      </c>
      <c r="D4" s="291">
        <f>SUM(D5,D186,D187,D199,D259,D295,D330,D377,D491,D561,D607,D628,D717,D740,D760,D774,D787,D788,D811,D829,D847,D882,D883,D888,D894)</f>
        <v>6111666</v>
      </c>
    </row>
    <row r="5" ht="17.25" customHeight="1" spans="1:4">
      <c r="A5" s="207">
        <v>201</v>
      </c>
      <c r="B5" s="211" t="s">
        <v>37</v>
      </c>
      <c r="C5" s="292">
        <v>486069</v>
      </c>
      <c r="D5" s="292">
        <f>SUM(D6,D16,D25,D33,D41,D50,D61,D66,D73,D76,D84,D90,D92,D98,D99,D105,D111,D117,D124,D131,D137,D144,D147,D152,D156,D170,D177,D184)</f>
        <v>583941</v>
      </c>
    </row>
    <row r="6" ht="17.25" customHeight="1" spans="1:4">
      <c r="A6" s="207">
        <v>20101</v>
      </c>
      <c r="B6" s="211" t="s">
        <v>38</v>
      </c>
      <c r="C6" s="292">
        <v>9563</v>
      </c>
      <c r="D6" s="292">
        <f>SUM(D7:D15)</f>
        <v>15738</v>
      </c>
    </row>
    <row r="7" ht="17.25" customHeight="1" spans="1:4">
      <c r="A7" s="207">
        <v>2010101</v>
      </c>
      <c r="B7" s="211" t="s">
        <v>39</v>
      </c>
      <c r="C7" s="292">
        <v>5701</v>
      </c>
      <c r="D7" s="292">
        <v>7441</v>
      </c>
    </row>
    <row r="8" ht="17.25" customHeight="1" spans="1:4">
      <c r="A8" s="207">
        <v>2010102</v>
      </c>
      <c r="B8" s="211" t="s">
        <v>40</v>
      </c>
      <c r="C8" s="292">
        <v>214</v>
      </c>
      <c r="D8" s="292">
        <v>3413</v>
      </c>
    </row>
    <row r="9" ht="17.25" customHeight="1" spans="1:4">
      <c r="A9" s="207">
        <v>2010103</v>
      </c>
      <c r="B9" s="211" t="s">
        <v>41</v>
      </c>
      <c r="C9" s="292">
        <v>108</v>
      </c>
      <c r="D9" s="292">
        <v>8</v>
      </c>
    </row>
    <row r="10" ht="17.25" customHeight="1" spans="1:4">
      <c r="A10" s="207">
        <v>2010104</v>
      </c>
      <c r="B10" s="211" t="s">
        <v>42</v>
      </c>
      <c r="C10" s="292">
        <v>749</v>
      </c>
      <c r="D10" s="292">
        <v>737</v>
      </c>
    </row>
    <row r="11" ht="17.25" customHeight="1" spans="1:4">
      <c r="A11" s="207">
        <v>2010106</v>
      </c>
      <c r="B11" s="211" t="s">
        <v>43</v>
      </c>
      <c r="C11" s="292">
        <v>76</v>
      </c>
      <c r="D11" s="292">
        <v>293</v>
      </c>
    </row>
    <row r="12" ht="17.25" customHeight="1" spans="1:4">
      <c r="A12" s="207">
        <v>2010107</v>
      </c>
      <c r="B12" s="211" t="s">
        <v>44</v>
      </c>
      <c r="C12" s="292">
        <v>139</v>
      </c>
      <c r="D12" s="292">
        <v>204</v>
      </c>
    </row>
    <row r="13" ht="17.25" customHeight="1" spans="1:4">
      <c r="A13" s="207">
        <v>2010108</v>
      </c>
      <c r="B13" s="211" t="s">
        <v>45</v>
      </c>
      <c r="C13" s="292">
        <v>612</v>
      </c>
      <c r="D13" s="292">
        <v>1188</v>
      </c>
    </row>
    <row r="14" ht="17.25" customHeight="1" spans="1:4">
      <c r="A14" s="207">
        <v>2010150</v>
      </c>
      <c r="B14" s="211" t="s">
        <v>46</v>
      </c>
      <c r="C14" s="292">
        <v>1752</v>
      </c>
      <c r="D14" s="292">
        <v>992</v>
      </c>
    </row>
    <row r="15" ht="17.25" customHeight="1" spans="1:4">
      <c r="A15" s="207">
        <v>2010199</v>
      </c>
      <c r="B15" s="211" t="s">
        <v>47</v>
      </c>
      <c r="C15" s="292">
        <v>212</v>
      </c>
      <c r="D15" s="292">
        <v>1462</v>
      </c>
    </row>
    <row r="16" ht="17.25" customHeight="1" spans="1:4">
      <c r="A16" s="207">
        <v>20102</v>
      </c>
      <c r="B16" s="211" t="s">
        <v>48</v>
      </c>
      <c r="C16" s="292">
        <v>7628</v>
      </c>
      <c r="D16" s="292">
        <f>SUM(D17:D24)</f>
        <v>7702</v>
      </c>
    </row>
    <row r="17" ht="17.25" customHeight="1" spans="1:4">
      <c r="A17" s="207">
        <v>2010201</v>
      </c>
      <c r="B17" s="211" t="s">
        <v>39</v>
      </c>
      <c r="C17" s="292">
        <v>4799</v>
      </c>
      <c r="D17" s="292">
        <v>5439</v>
      </c>
    </row>
    <row r="18" ht="17.25" customHeight="1" spans="1:4">
      <c r="A18" s="207">
        <v>2010202</v>
      </c>
      <c r="B18" s="211" t="s">
        <v>40</v>
      </c>
      <c r="C18" s="292">
        <v>1038</v>
      </c>
      <c r="D18" s="292">
        <v>515</v>
      </c>
    </row>
    <row r="19" ht="17.25" customHeight="1" spans="1:4">
      <c r="A19" s="207">
        <v>2010203</v>
      </c>
      <c r="B19" s="211" t="s">
        <v>41</v>
      </c>
      <c r="C19" s="292">
        <v>30</v>
      </c>
      <c r="D19" s="292">
        <v>31</v>
      </c>
    </row>
    <row r="20" ht="17.25" customHeight="1" spans="1:4">
      <c r="A20" s="207">
        <v>2010204</v>
      </c>
      <c r="B20" s="211" t="s">
        <v>49</v>
      </c>
      <c r="C20" s="292">
        <v>561</v>
      </c>
      <c r="D20" s="292">
        <v>529</v>
      </c>
    </row>
    <row r="21" ht="17.25" customHeight="1" spans="1:4">
      <c r="A21" s="207">
        <v>2010205</v>
      </c>
      <c r="B21" s="211" t="s">
        <v>50</v>
      </c>
      <c r="C21" s="292">
        <v>390</v>
      </c>
      <c r="D21" s="292">
        <v>369</v>
      </c>
    </row>
    <row r="22" ht="17.25" customHeight="1" spans="1:4">
      <c r="A22" s="207">
        <v>2010206</v>
      </c>
      <c r="B22" s="211" t="s">
        <v>51</v>
      </c>
      <c r="C22" s="292">
        <v>87</v>
      </c>
      <c r="D22" s="292">
        <v>87</v>
      </c>
    </row>
    <row r="23" ht="17.25" customHeight="1" spans="1:4">
      <c r="A23" s="207">
        <v>2010250</v>
      </c>
      <c r="B23" s="211" t="s">
        <v>46</v>
      </c>
      <c r="C23" s="292">
        <v>447</v>
      </c>
      <c r="D23" s="292">
        <v>479</v>
      </c>
    </row>
    <row r="24" ht="17.25" customHeight="1" spans="1:4">
      <c r="A24" s="207">
        <v>2010299</v>
      </c>
      <c r="B24" s="211" t="s">
        <v>52</v>
      </c>
      <c r="C24" s="292">
        <v>276</v>
      </c>
      <c r="D24" s="292">
        <v>253</v>
      </c>
    </row>
    <row r="25" ht="17.25" customHeight="1" spans="1:4">
      <c r="A25" s="207">
        <v>20103</v>
      </c>
      <c r="B25" s="211" t="s">
        <v>53</v>
      </c>
      <c r="C25" s="292">
        <v>252487</v>
      </c>
      <c r="D25" s="292">
        <f>SUM(D26:D32)</f>
        <v>292961</v>
      </c>
    </row>
    <row r="26" ht="17.25" customHeight="1" spans="1:4">
      <c r="A26" s="207">
        <v>2010301</v>
      </c>
      <c r="B26" s="211" t="s">
        <v>39</v>
      </c>
      <c r="C26" s="292">
        <v>100595</v>
      </c>
      <c r="D26" s="344">
        <v>110105</v>
      </c>
    </row>
    <row r="27" ht="17.25" customHeight="1" spans="1:4">
      <c r="A27" s="207">
        <v>2010302</v>
      </c>
      <c r="B27" s="211" t="s">
        <v>40</v>
      </c>
      <c r="C27" s="292">
        <v>45630</v>
      </c>
      <c r="D27" s="292">
        <v>56915</v>
      </c>
    </row>
    <row r="28" ht="17.25" customHeight="1" spans="1:4">
      <c r="A28" s="207">
        <v>2010303</v>
      </c>
      <c r="B28" s="211" t="s">
        <v>41</v>
      </c>
      <c r="C28" s="292">
        <v>13568</v>
      </c>
      <c r="D28" s="292">
        <v>17774</v>
      </c>
    </row>
    <row r="29" ht="17.25" customHeight="1" spans="1:4">
      <c r="A29" s="207">
        <v>2010304</v>
      </c>
      <c r="B29" s="211" t="s">
        <v>54</v>
      </c>
      <c r="C29" s="292">
        <v>0</v>
      </c>
      <c r="D29" s="292">
        <v>70</v>
      </c>
    </row>
    <row r="30" ht="17.25" customHeight="1" spans="1:4">
      <c r="A30" s="207">
        <v>2010306</v>
      </c>
      <c r="B30" s="211" t="s">
        <v>55</v>
      </c>
      <c r="C30" s="292">
        <v>5596</v>
      </c>
      <c r="D30" s="292">
        <v>6308</v>
      </c>
    </row>
    <row r="31" ht="17.25" customHeight="1" spans="1:4">
      <c r="A31" s="207">
        <v>2010350</v>
      </c>
      <c r="B31" s="211" t="s">
        <v>46</v>
      </c>
      <c r="C31" s="292">
        <v>69685</v>
      </c>
      <c r="D31" s="292">
        <v>75293</v>
      </c>
    </row>
    <row r="32" ht="17.25" customHeight="1" spans="1:4">
      <c r="A32" s="207">
        <v>2010399</v>
      </c>
      <c r="B32" s="211" t="s">
        <v>56</v>
      </c>
      <c r="C32" s="292">
        <v>17413</v>
      </c>
      <c r="D32" s="292">
        <v>26496</v>
      </c>
    </row>
    <row r="33" ht="17.25" customHeight="1" spans="1:4">
      <c r="A33" s="207">
        <v>20104</v>
      </c>
      <c r="B33" s="211" t="s">
        <v>57</v>
      </c>
      <c r="C33" s="292">
        <v>12234</v>
      </c>
      <c r="D33" s="292">
        <f>SUM(D34:D40)</f>
        <v>13526</v>
      </c>
    </row>
    <row r="34" ht="17.25" customHeight="1" spans="1:4">
      <c r="A34" s="207">
        <v>2010401</v>
      </c>
      <c r="B34" s="211" t="s">
        <v>39</v>
      </c>
      <c r="C34" s="292">
        <v>4243</v>
      </c>
      <c r="D34" s="292">
        <v>4615</v>
      </c>
    </row>
    <row r="35" ht="17.25" customHeight="1" spans="1:4">
      <c r="A35" s="207">
        <v>2010402</v>
      </c>
      <c r="B35" s="211" t="s">
        <v>40</v>
      </c>
      <c r="C35" s="292">
        <v>1442</v>
      </c>
      <c r="D35" s="292">
        <v>3046</v>
      </c>
    </row>
    <row r="36" ht="17.25" customHeight="1" spans="1:4">
      <c r="A36" s="207">
        <v>2010404</v>
      </c>
      <c r="B36" s="211" t="s">
        <v>58</v>
      </c>
      <c r="C36" s="292">
        <v>0</v>
      </c>
      <c r="D36" s="292">
        <v>214</v>
      </c>
    </row>
    <row r="37" ht="17.25" customHeight="1" spans="1:4">
      <c r="A37" s="207">
        <v>2010406</v>
      </c>
      <c r="B37" s="211" t="s">
        <v>59</v>
      </c>
      <c r="C37" s="292">
        <v>197</v>
      </c>
      <c r="D37" s="292">
        <v>0</v>
      </c>
    </row>
    <row r="38" ht="17.25" customHeight="1" spans="1:4">
      <c r="A38" s="207">
        <v>2010408</v>
      </c>
      <c r="B38" s="211" t="s">
        <v>60</v>
      </c>
      <c r="C38" s="292">
        <v>0</v>
      </c>
      <c r="D38" s="292">
        <v>190</v>
      </c>
    </row>
    <row r="39" ht="17.25" customHeight="1" spans="1:4">
      <c r="A39" s="207">
        <v>2010450</v>
      </c>
      <c r="B39" s="211" t="s">
        <v>46</v>
      </c>
      <c r="C39" s="292">
        <v>2232</v>
      </c>
      <c r="D39" s="292">
        <v>1878</v>
      </c>
    </row>
    <row r="40" ht="17.25" customHeight="1" spans="1:4">
      <c r="A40" s="207">
        <v>2010499</v>
      </c>
      <c r="B40" s="211" t="s">
        <v>61</v>
      </c>
      <c r="C40" s="292">
        <v>4120</v>
      </c>
      <c r="D40" s="292">
        <v>3583</v>
      </c>
    </row>
    <row r="41" ht="17.25" customHeight="1" spans="1:4">
      <c r="A41" s="207">
        <v>20105</v>
      </c>
      <c r="B41" s="211" t="s">
        <v>62</v>
      </c>
      <c r="C41" s="292">
        <v>5693</v>
      </c>
      <c r="D41" s="292">
        <f>SUM(D42:D49)</f>
        <v>6234</v>
      </c>
    </row>
    <row r="42" ht="17.25" customHeight="1" spans="1:4">
      <c r="A42" s="207">
        <v>2010501</v>
      </c>
      <c r="B42" s="211" t="s">
        <v>39</v>
      </c>
      <c r="C42" s="292">
        <v>3007</v>
      </c>
      <c r="D42" s="292">
        <v>3526</v>
      </c>
    </row>
    <row r="43" ht="17.25" customHeight="1" spans="1:4">
      <c r="A43" s="207">
        <v>2010502</v>
      </c>
      <c r="B43" s="211" t="s">
        <v>40</v>
      </c>
      <c r="C43" s="292">
        <v>26</v>
      </c>
      <c r="D43" s="292">
        <v>55</v>
      </c>
    </row>
    <row r="44" ht="17.25" customHeight="1" spans="1:4">
      <c r="A44" s="207">
        <v>2010504</v>
      </c>
      <c r="B44" s="211" t="s">
        <v>63</v>
      </c>
      <c r="C44" s="292">
        <v>1</v>
      </c>
      <c r="D44" s="292">
        <v>10</v>
      </c>
    </row>
    <row r="45" ht="17.25" customHeight="1" spans="1:4">
      <c r="A45" s="207">
        <v>2010505</v>
      </c>
      <c r="B45" s="211" t="s">
        <v>64</v>
      </c>
      <c r="C45" s="292">
        <v>739</v>
      </c>
      <c r="D45" s="292">
        <v>945</v>
      </c>
    </row>
    <row r="46" ht="17.25" customHeight="1" spans="1:4">
      <c r="A46" s="207">
        <v>2010506</v>
      </c>
      <c r="B46" s="211" t="s">
        <v>65</v>
      </c>
      <c r="C46" s="292">
        <v>24</v>
      </c>
      <c r="D46" s="292">
        <v>3</v>
      </c>
    </row>
    <row r="47" ht="17.25" customHeight="1" spans="1:4">
      <c r="A47" s="207">
        <v>2010507</v>
      </c>
      <c r="B47" s="211" t="s">
        <v>66</v>
      </c>
      <c r="C47" s="292">
        <v>741</v>
      </c>
      <c r="D47" s="292">
        <v>314</v>
      </c>
    </row>
    <row r="48" ht="17.25" customHeight="1" spans="1:4">
      <c r="A48" s="207">
        <v>2010508</v>
      </c>
      <c r="B48" s="211" t="s">
        <v>67</v>
      </c>
      <c r="C48" s="292">
        <v>341</v>
      </c>
      <c r="D48" s="292">
        <v>404</v>
      </c>
    </row>
    <row r="49" ht="17.25" customHeight="1" spans="1:4">
      <c r="A49" s="207">
        <v>2010550</v>
      </c>
      <c r="B49" s="211" t="s">
        <v>46</v>
      </c>
      <c r="C49" s="292">
        <v>814</v>
      </c>
      <c r="D49" s="292">
        <v>977</v>
      </c>
    </row>
    <row r="50" ht="17.25" customHeight="1" spans="1:4">
      <c r="A50" s="207">
        <v>20106</v>
      </c>
      <c r="B50" s="211" t="s">
        <v>68</v>
      </c>
      <c r="C50" s="292">
        <v>20157</v>
      </c>
      <c r="D50" s="292">
        <f>SUM(D51:D60)</f>
        <v>39166</v>
      </c>
    </row>
    <row r="51" ht="17.25" customHeight="1" spans="1:4">
      <c r="A51" s="207">
        <v>2010601</v>
      </c>
      <c r="B51" s="211" t="s">
        <v>39</v>
      </c>
      <c r="C51" s="292">
        <v>7923</v>
      </c>
      <c r="D51" s="292">
        <v>11853</v>
      </c>
    </row>
    <row r="52" ht="17.25" customHeight="1" spans="1:4">
      <c r="A52" s="207">
        <v>2010602</v>
      </c>
      <c r="B52" s="211" t="s">
        <v>40</v>
      </c>
      <c r="C52" s="292">
        <v>3562</v>
      </c>
      <c r="D52" s="292">
        <v>6433</v>
      </c>
    </row>
    <row r="53" ht="17.25" customHeight="1" spans="1:4">
      <c r="A53" s="207">
        <v>2010603</v>
      </c>
      <c r="B53" s="211" t="s">
        <v>41</v>
      </c>
      <c r="C53" s="292">
        <v>0</v>
      </c>
      <c r="D53" s="292">
        <v>122</v>
      </c>
    </row>
    <row r="54" ht="17.25" customHeight="1" spans="1:4">
      <c r="A54" s="207">
        <v>2010604</v>
      </c>
      <c r="B54" s="211" t="s">
        <v>69</v>
      </c>
      <c r="C54" s="292">
        <v>11</v>
      </c>
      <c r="D54" s="292">
        <v>122</v>
      </c>
    </row>
    <row r="55" ht="17.25" customHeight="1" spans="1:4">
      <c r="A55" s="207">
        <v>2010605</v>
      </c>
      <c r="B55" s="211" t="s">
        <v>70</v>
      </c>
      <c r="C55" s="292">
        <v>76</v>
      </c>
      <c r="D55" s="292">
        <v>25</v>
      </c>
    </row>
    <row r="56" ht="17.25" customHeight="1" spans="1:4">
      <c r="A56" s="207">
        <v>2010606</v>
      </c>
      <c r="B56" s="211" t="s">
        <v>71</v>
      </c>
      <c r="C56" s="292">
        <v>0</v>
      </c>
      <c r="D56" s="292">
        <v>15</v>
      </c>
    </row>
    <row r="57" ht="17.25" customHeight="1" spans="1:4">
      <c r="A57" s="207">
        <v>2010607</v>
      </c>
      <c r="B57" s="211" t="s">
        <v>72</v>
      </c>
      <c r="C57" s="292">
        <v>310</v>
      </c>
      <c r="D57" s="292">
        <v>550</v>
      </c>
    </row>
    <row r="58" ht="17.25" customHeight="1" spans="1:4">
      <c r="A58" s="207">
        <v>2010608</v>
      </c>
      <c r="B58" s="211" t="s">
        <v>73</v>
      </c>
      <c r="C58" s="292">
        <v>4028</v>
      </c>
      <c r="D58" s="292">
        <v>6500</v>
      </c>
    </row>
    <row r="59" ht="17.25" customHeight="1" spans="1:4">
      <c r="A59" s="207">
        <v>2010650</v>
      </c>
      <c r="B59" s="211" t="s">
        <v>46</v>
      </c>
      <c r="C59" s="292">
        <v>3655</v>
      </c>
      <c r="D59" s="292">
        <v>4258</v>
      </c>
    </row>
    <row r="60" ht="17.25" customHeight="1" spans="1:4">
      <c r="A60" s="207">
        <v>2010699</v>
      </c>
      <c r="B60" s="211" t="s">
        <v>74</v>
      </c>
      <c r="C60" s="292">
        <v>592</v>
      </c>
      <c r="D60" s="292">
        <v>9288</v>
      </c>
    </row>
    <row r="61" ht="17.25" customHeight="1" spans="1:4">
      <c r="A61" s="207">
        <v>20107</v>
      </c>
      <c r="B61" s="211" t="s">
        <v>75</v>
      </c>
      <c r="C61" s="292">
        <v>22680</v>
      </c>
      <c r="D61" s="292">
        <f>SUM(D62:D65)</f>
        <v>29154</v>
      </c>
    </row>
    <row r="62" ht="17.25" customHeight="1" spans="1:4">
      <c r="A62" s="207">
        <v>2010701</v>
      </c>
      <c r="B62" s="211" t="s">
        <v>39</v>
      </c>
      <c r="C62" s="292">
        <v>15702</v>
      </c>
      <c r="D62" s="292">
        <v>16133</v>
      </c>
    </row>
    <row r="63" ht="17.25" customHeight="1" spans="1:4">
      <c r="A63" s="207">
        <v>2010702</v>
      </c>
      <c r="B63" s="211" t="s">
        <v>40</v>
      </c>
      <c r="C63" s="292">
        <v>5750</v>
      </c>
      <c r="D63" s="292">
        <v>10521</v>
      </c>
    </row>
    <row r="64" ht="17.25" customHeight="1" spans="1:4">
      <c r="A64" s="207">
        <v>2010750</v>
      </c>
      <c r="B64" s="211" t="s">
        <v>46</v>
      </c>
      <c r="C64" s="292">
        <v>302</v>
      </c>
      <c r="D64" s="292"/>
    </row>
    <row r="65" ht="17.25" customHeight="1" spans="1:4">
      <c r="A65" s="207">
        <v>2010799</v>
      </c>
      <c r="B65" s="211" t="s">
        <v>76</v>
      </c>
      <c r="C65" s="292">
        <v>926</v>
      </c>
      <c r="D65" s="292">
        <v>2500</v>
      </c>
    </row>
    <row r="66" ht="17.25" customHeight="1" spans="1:4">
      <c r="A66" s="207">
        <v>20108</v>
      </c>
      <c r="B66" s="211" t="s">
        <v>77</v>
      </c>
      <c r="C66" s="292">
        <v>6518</v>
      </c>
      <c r="D66" s="292">
        <f>SUM(D67:D72)</f>
        <v>6959</v>
      </c>
    </row>
    <row r="67" ht="17.25" customHeight="1" spans="1:4">
      <c r="A67" s="207">
        <v>2010801</v>
      </c>
      <c r="B67" s="211" t="s">
        <v>39</v>
      </c>
      <c r="C67" s="292">
        <v>3495</v>
      </c>
      <c r="D67" s="292">
        <v>4214</v>
      </c>
    </row>
    <row r="68" ht="17.25" customHeight="1" spans="1:4">
      <c r="A68" s="207">
        <v>2010802</v>
      </c>
      <c r="B68" s="211" t="s">
        <v>40</v>
      </c>
      <c r="C68" s="292">
        <v>12</v>
      </c>
      <c r="D68" s="292">
        <v>111</v>
      </c>
    </row>
    <row r="69" ht="17.25" customHeight="1" spans="1:4">
      <c r="A69" s="207">
        <v>2010804</v>
      </c>
      <c r="B69" s="211" t="s">
        <v>78</v>
      </c>
      <c r="C69" s="292">
        <v>1318</v>
      </c>
      <c r="D69" s="292">
        <v>1128</v>
      </c>
    </row>
    <row r="70" ht="17.25" customHeight="1" spans="1:4">
      <c r="A70" s="207">
        <v>2010806</v>
      </c>
      <c r="B70" s="211" t="s">
        <v>72</v>
      </c>
      <c r="C70" s="292">
        <v>0</v>
      </c>
      <c r="D70" s="292">
        <v>32</v>
      </c>
    </row>
    <row r="71" ht="17.25" customHeight="1" spans="1:4">
      <c r="A71" s="207">
        <v>2010850</v>
      </c>
      <c r="B71" s="211" t="s">
        <v>46</v>
      </c>
      <c r="C71" s="292">
        <v>1693</v>
      </c>
      <c r="D71" s="292">
        <v>1423</v>
      </c>
    </row>
    <row r="72" ht="17.25" customHeight="1" spans="1:4">
      <c r="A72" s="207">
        <v>2010899</v>
      </c>
      <c r="B72" s="211" t="s">
        <v>79</v>
      </c>
      <c r="C72" s="292">
        <v>0</v>
      </c>
      <c r="D72" s="292">
        <v>51</v>
      </c>
    </row>
    <row r="73" ht="17.25" customHeight="1" spans="1:4">
      <c r="A73" s="207">
        <v>20109</v>
      </c>
      <c r="B73" s="211" t="s">
        <v>80</v>
      </c>
      <c r="C73" s="292">
        <v>151</v>
      </c>
      <c r="D73" s="292">
        <v>143</v>
      </c>
    </row>
    <row r="74" ht="17.25" customHeight="1" spans="1:4">
      <c r="A74" s="207">
        <v>2010902</v>
      </c>
      <c r="B74" s="211" t="s">
        <v>40</v>
      </c>
      <c r="C74" s="292">
        <v>1</v>
      </c>
      <c r="D74" s="292"/>
    </row>
    <row r="75" ht="17.25" customHeight="1" spans="1:4">
      <c r="A75" s="207">
        <v>2010999</v>
      </c>
      <c r="B75" s="211" t="s">
        <v>81</v>
      </c>
      <c r="C75" s="292">
        <v>150</v>
      </c>
      <c r="D75" s="292">
        <v>143</v>
      </c>
    </row>
    <row r="76" ht="17.25" customHeight="1" spans="1:4">
      <c r="A76" s="207">
        <v>20111</v>
      </c>
      <c r="B76" s="211" t="s">
        <v>82</v>
      </c>
      <c r="C76" s="292">
        <v>28326</v>
      </c>
      <c r="D76" s="292">
        <f>SUM(D77:D83)</f>
        <v>34719</v>
      </c>
    </row>
    <row r="77" ht="17.25" customHeight="1" spans="1:4">
      <c r="A77" s="207">
        <v>2011101</v>
      </c>
      <c r="B77" s="211" t="s">
        <v>39</v>
      </c>
      <c r="C77" s="292">
        <v>15038</v>
      </c>
      <c r="D77" s="292">
        <v>18772</v>
      </c>
    </row>
    <row r="78" ht="17.25" customHeight="1" spans="1:4">
      <c r="A78" s="207">
        <v>2011102</v>
      </c>
      <c r="B78" s="211" t="s">
        <v>40</v>
      </c>
      <c r="C78" s="292">
        <v>3209</v>
      </c>
      <c r="D78" s="292">
        <v>2922</v>
      </c>
    </row>
    <row r="79" ht="17.25" customHeight="1" spans="1:4">
      <c r="A79" s="207">
        <v>2011103</v>
      </c>
      <c r="B79" s="211" t="s">
        <v>41</v>
      </c>
      <c r="C79" s="292">
        <v>303</v>
      </c>
      <c r="D79" s="292">
        <v>333</v>
      </c>
    </row>
    <row r="80" ht="17.25" customHeight="1" spans="1:4">
      <c r="A80" s="207">
        <v>2011104</v>
      </c>
      <c r="B80" s="211" t="s">
        <v>83</v>
      </c>
      <c r="C80" s="292">
        <v>4210</v>
      </c>
      <c r="D80" s="292">
        <v>4518</v>
      </c>
    </row>
    <row r="81" ht="17.25" customHeight="1" spans="1:4">
      <c r="A81" s="207">
        <v>2011106</v>
      </c>
      <c r="B81" s="211" t="s">
        <v>84</v>
      </c>
      <c r="C81" s="292">
        <v>497</v>
      </c>
      <c r="D81" s="292">
        <v>1011</v>
      </c>
    </row>
    <row r="82" ht="17.25" customHeight="1" spans="1:4">
      <c r="A82" s="207">
        <v>2011150</v>
      </c>
      <c r="B82" s="211" t="s">
        <v>46</v>
      </c>
      <c r="C82" s="292">
        <v>2695</v>
      </c>
      <c r="D82" s="292">
        <v>3870</v>
      </c>
    </row>
    <row r="83" ht="17.25" customHeight="1" spans="1:4">
      <c r="A83" s="207">
        <v>2011199</v>
      </c>
      <c r="B83" s="211" t="s">
        <v>85</v>
      </c>
      <c r="C83" s="292">
        <v>2374</v>
      </c>
      <c r="D83" s="292">
        <v>3293</v>
      </c>
    </row>
    <row r="84" ht="17.25" customHeight="1" spans="1:4">
      <c r="A84" s="207">
        <v>20113</v>
      </c>
      <c r="B84" s="211" t="s">
        <v>86</v>
      </c>
      <c r="C84" s="292">
        <v>17501</v>
      </c>
      <c r="D84" s="292">
        <f>SUM(D85:D89)</f>
        <v>16477</v>
      </c>
    </row>
    <row r="85" ht="17.25" customHeight="1" spans="1:4">
      <c r="A85" s="207">
        <v>2011301</v>
      </c>
      <c r="B85" s="211" t="s">
        <v>39</v>
      </c>
      <c r="C85" s="292">
        <v>3548</v>
      </c>
      <c r="D85" s="292">
        <v>3773</v>
      </c>
    </row>
    <row r="86" ht="17.25" customHeight="1" spans="1:4">
      <c r="A86" s="207">
        <v>2011302</v>
      </c>
      <c r="B86" s="211" t="s">
        <v>40</v>
      </c>
      <c r="C86" s="292">
        <v>2724</v>
      </c>
      <c r="D86" s="292">
        <v>516</v>
      </c>
    </row>
    <row r="87" ht="17.25" customHeight="1" spans="1:4">
      <c r="A87" s="207">
        <v>2011308</v>
      </c>
      <c r="B87" s="211" t="s">
        <v>87</v>
      </c>
      <c r="C87" s="292">
        <v>4906</v>
      </c>
      <c r="D87" s="292">
        <v>9182</v>
      </c>
    </row>
    <row r="88" ht="17.25" customHeight="1" spans="1:4">
      <c r="A88" s="207">
        <v>2011350</v>
      </c>
      <c r="B88" s="211" t="s">
        <v>46</v>
      </c>
      <c r="C88" s="292">
        <v>2441</v>
      </c>
      <c r="D88" s="292">
        <v>2464</v>
      </c>
    </row>
    <row r="89" ht="17.25" customHeight="1" spans="1:4">
      <c r="A89" s="207">
        <v>2011399</v>
      </c>
      <c r="B89" s="211" t="s">
        <v>88</v>
      </c>
      <c r="C89" s="292">
        <v>3882</v>
      </c>
      <c r="D89" s="292">
        <v>542</v>
      </c>
    </row>
    <row r="90" ht="17.25" customHeight="1" spans="1:4">
      <c r="A90" s="207">
        <v>20114</v>
      </c>
      <c r="B90" s="211" t="s">
        <v>89</v>
      </c>
      <c r="C90" s="292">
        <v>75</v>
      </c>
      <c r="D90" s="292"/>
    </row>
    <row r="91" ht="17.25" customHeight="1" spans="1:4">
      <c r="A91" s="207">
        <v>2011499</v>
      </c>
      <c r="B91" s="211" t="s">
        <v>90</v>
      </c>
      <c r="C91" s="292">
        <v>75</v>
      </c>
      <c r="D91" s="292"/>
    </row>
    <row r="92" ht="17.25" customHeight="1" spans="1:4">
      <c r="A92" s="207">
        <v>20123</v>
      </c>
      <c r="B92" s="211" t="s">
        <v>91</v>
      </c>
      <c r="C92" s="292">
        <v>3154</v>
      </c>
      <c r="D92" s="292">
        <f>SUM(D93:D97)</f>
        <v>3722</v>
      </c>
    </row>
    <row r="93" ht="17.25" customHeight="1" spans="1:4">
      <c r="A93" s="207">
        <v>2012301</v>
      </c>
      <c r="B93" s="211" t="s">
        <v>39</v>
      </c>
      <c r="C93" s="292">
        <v>1303</v>
      </c>
      <c r="D93" s="292">
        <v>1435</v>
      </c>
    </row>
    <row r="94" ht="17.25" customHeight="1" spans="1:4">
      <c r="A94" s="207">
        <v>2012302</v>
      </c>
      <c r="B94" s="211" t="s">
        <v>40</v>
      </c>
      <c r="C94" s="292">
        <v>117</v>
      </c>
      <c r="D94" s="292">
        <v>188</v>
      </c>
    </row>
    <row r="95" ht="17.25" customHeight="1" spans="1:4">
      <c r="A95" s="207">
        <v>2012304</v>
      </c>
      <c r="B95" s="211" t="s">
        <v>92</v>
      </c>
      <c r="C95" s="292">
        <v>936</v>
      </c>
      <c r="D95" s="292">
        <v>1012</v>
      </c>
    </row>
    <row r="96" ht="17.25" customHeight="1" spans="1:4">
      <c r="A96" s="207">
        <v>2012350</v>
      </c>
      <c r="B96" s="211" t="s">
        <v>46</v>
      </c>
      <c r="C96" s="292">
        <v>443</v>
      </c>
      <c r="D96" s="292">
        <v>436</v>
      </c>
    </row>
    <row r="97" ht="17.25" customHeight="1" spans="1:4">
      <c r="A97" s="207">
        <v>2012399</v>
      </c>
      <c r="B97" s="211" t="s">
        <v>93</v>
      </c>
      <c r="C97" s="292">
        <v>355</v>
      </c>
      <c r="D97" s="292">
        <v>651</v>
      </c>
    </row>
    <row r="98" ht="17.25" customHeight="1" spans="1:4">
      <c r="A98" s="207">
        <v>20125</v>
      </c>
      <c r="B98" s="211" t="s">
        <v>94</v>
      </c>
      <c r="C98" s="292">
        <v>0</v>
      </c>
      <c r="D98" s="292"/>
    </row>
    <row r="99" ht="17.25" customHeight="1" spans="1:4">
      <c r="A99" s="207">
        <v>20126</v>
      </c>
      <c r="B99" s="211" t="s">
        <v>95</v>
      </c>
      <c r="C99" s="292">
        <v>3332</v>
      </c>
      <c r="D99" s="292">
        <f>SUM(D100:D104)</f>
        <v>4148</v>
      </c>
    </row>
    <row r="100" ht="17.25" customHeight="1" spans="1:4">
      <c r="A100" s="207">
        <v>2012601</v>
      </c>
      <c r="B100" s="211" t="s">
        <v>39</v>
      </c>
      <c r="C100" s="292">
        <v>2239</v>
      </c>
      <c r="D100" s="292">
        <v>2551</v>
      </c>
    </row>
    <row r="101" ht="17.25" customHeight="1" spans="1:4">
      <c r="A101" s="207">
        <v>2012602</v>
      </c>
      <c r="B101" s="211" t="s">
        <v>40</v>
      </c>
      <c r="C101" s="292">
        <v>95</v>
      </c>
      <c r="D101" s="292">
        <v>88</v>
      </c>
    </row>
    <row r="102" ht="17.25" customHeight="1" spans="1:4">
      <c r="A102" s="207">
        <v>2012603</v>
      </c>
      <c r="B102" s="211" t="s">
        <v>41</v>
      </c>
      <c r="C102" s="292">
        <v>0</v>
      </c>
      <c r="D102" s="292">
        <v>41</v>
      </c>
    </row>
    <row r="103" ht="17.25" customHeight="1" spans="1:4">
      <c r="A103" s="207">
        <v>2012604</v>
      </c>
      <c r="B103" s="211" t="s">
        <v>96</v>
      </c>
      <c r="C103" s="292">
        <v>833</v>
      </c>
      <c r="D103" s="292">
        <v>1375</v>
      </c>
    </row>
    <row r="104" ht="17.25" customHeight="1" spans="1:4">
      <c r="A104" s="207">
        <v>2012699</v>
      </c>
      <c r="B104" s="211" t="s">
        <v>97</v>
      </c>
      <c r="C104" s="292">
        <v>165</v>
      </c>
      <c r="D104" s="292">
        <v>93</v>
      </c>
    </row>
    <row r="105" ht="17.25" customHeight="1" spans="1:4">
      <c r="A105" s="207">
        <v>20128</v>
      </c>
      <c r="B105" s="211" t="s">
        <v>98</v>
      </c>
      <c r="C105" s="292">
        <v>1174</v>
      </c>
      <c r="D105" s="292">
        <f>SUM(D106:D110)</f>
        <v>1088</v>
      </c>
    </row>
    <row r="106" ht="17.25" customHeight="1" spans="1:4">
      <c r="A106" s="207">
        <v>2012801</v>
      </c>
      <c r="B106" s="211" t="s">
        <v>39</v>
      </c>
      <c r="C106" s="292">
        <v>762</v>
      </c>
      <c r="D106" s="292">
        <v>770</v>
      </c>
    </row>
    <row r="107" ht="17.25" customHeight="1" spans="1:4">
      <c r="A107" s="207">
        <v>2012802</v>
      </c>
      <c r="B107" s="211" t="s">
        <v>40</v>
      </c>
      <c r="C107" s="292">
        <v>276</v>
      </c>
      <c r="D107" s="292">
        <v>136</v>
      </c>
    </row>
    <row r="108" ht="17.25" customHeight="1" spans="1:4">
      <c r="A108" s="207">
        <v>2012803</v>
      </c>
      <c r="B108" s="211" t="s">
        <v>41</v>
      </c>
      <c r="C108" s="292"/>
      <c r="D108" s="292">
        <v>48</v>
      </c>
    </row>
    <row r="109" ht="17.25" customHeight="1" spans="1:4">
      <c r="A109" s="207">
        <v>2012850</v>
      </c>
      <c r="B109" s="211" t="s">
        <v>46</v>
      </c>
      <c r="C109" s="292">
        <v>126</v>
      </c>
      <c r="D109" s="292">
        <v>130</v>
      </c>
    </row>
    <row r="110" ht="17.25" customHeight="1" spans="1:4">
      <c r="A110" s="207">
        <v>2012899</v>
      </c>
      <c r="B110" s="211" t="s">
        <v>99</v>
      </c>
      <c r="C110" s="292">
        <v>10</v>
      </c>
      <c r="D110" s="292">
        <v>4</v>
      </c>
    </row>
    <row r="111" ht="17.25" customHeight="1" spans="1:4">
      <c r="A111" s="207">
        <v>20129</v>
      </c>
      <c r="B111" s="211" t="s">
        <v>100</v>
      </c>
      <c r="C111" s="292">
        <v>9873</v>
      </c>
      <c r="D111" s="292">
        <f>SUM(D112:D116)</f>
        <v>14654</v>
      </c>
    </row>
    <row r="112" ht="17.25" customHeight="1" spans="1:4">
      <c r="A112" s="207">
        <v>2012901</v>
      </c>
      <c r="B112" s="211" t="s">
        <v>39</v>
      </c>
      <c r="C112" s="292">
        <v>3298</v>
      </c>
      <c r="D112" s="292">
        <v>4713</v>
      </c>
    </row>
    <row r="113" ht="17.25" customHeight="1" spans="1:4">
      <c r="A113" s="207">
        <v>2012902</v>
      </c>
      <c r="B113" s="211" t="s">
        <v>40</v>
      </c>
      <c r="C113" s="292">
        <v>533</v>
      </c>
      <c r="D113" s="292">
        <v>429</v>
      </c>
    </row>
    <row r="114" ht="17.25" customHeight="1" spans="1:4">
      <c r="A114" s="207">
        <v>2012906</v>
      </c>
      <c r="B114" s="211" t="s">
        <v>101</v>
      </c>
      <c r="C114" s="292">
        <v>2191</v>
      </c>
      <c r="D114" s="292">
        <v>7714</v>
      </c>
    </row>
    <row r="115" ht="17.25" customHeight="1" spans="1:4">
      <c r="A115" s="207">
        <v>2012950</v>
      </c>
      <c r="B115" s="211" t="s">
        <v>46</v>
      </c>
      <c r="C115" s="292">
        <v>786</v>
      </c>
      <c r="D115" s="292">
        <v>859</v>
      </c>
    </row>
    <row r="116" ht="17.25" customHeight="1" spans="1:4">
      <c r="A116" s="207">
        <v>2012999</v>
      </c>
      <c r="B116" s="211" t="s">
        <v>102</v>
      </c>
      <c r="C116" s="292">
        <v>3065</v>
      </c>
      <c r="D116" s="292">
        <v>939</v>
      </c>
    </row>
    <row r="117" ht="17.25" customHeight="1" spans="1:4">
      <c r="A117" s="207">
        <v>20131</v>
      </c>
      <c r="B117" s="211" t="s">
        <v>103</v>
      </c>
      <c r="C117" s="292">
        <v>13103</v>
      </c>
      <c r="D117" s="292">
        <f>SUM(D118:D123)</f>
        <v>15385</v>
      </c>
    </row>
    <row r="118" ht="17.25" customHeight="1" spans="1:4">
      <c r="A118" s="207">
        <v>2013101</v>
      </c>
      <c r="B118" s="211" t="s">
        <v>39</v>
      </c>
      <c r="C118" s="292">
        <v>9491</v>
      </c>
      <c r="D118" s="292">
        <v>10776</v>
      </c>
    </row>
    <row r="119" ht="17.25" customHeight="1" spans="1:4">
      <c r="A119" s="207">
        <v>2013102</v>
      </c>
      <c r="B119" s="211" t="s">
        <v>40</v>
      </c>
      <c r="C119" s="292">
        <v>1236</v>
      </c>
      <c r="D119" s="292">
        <v>2005</v>
      </c>
    </row>
    <row r="120" ht="17.25" customHeight="1" spans="1:4">
      <c r="A120" s="207">
        <v>2013103</v>
      </c>
      <c r="B120" s="211" t="s">
        <v>54</v>
      </c>
      <c r="C120" s="292">
        <v>0</v>
      </c>
      <c r="D120" s="292">
        <v>248</v>
      </c>
    </row>
    <row r="121" ht="17.25" customHeight="1" spans="1:4">
      <c r="A121" s="207">
        <v>2013105</v>
      </c>
      <c r="B121" s="211" t="s">
        <v>104</v>
      </c>
      <c r="C121" s="292">
        <v>446</v>
      </c>
      <c r="D121" s="292">
        <v>646</v>
      </c>
    </row>
    <row r="122" ht="17.25" customHeight="1" spans="1:4">
      <c r="A122" s="207">
        <v>2013150</v>
      </c>
      <c r="B122" s="211" t="s">
        <v>46</v>
      </c>
      <c r="C122" s="292">
        <v>1451</v>
      </c>
      <c r="D122" s="292">
        <v>1573</v>
      </c>
    </row>
    <row r="123" ht="17.25" customHeight="1" spans="1:4">
      <c r="A123" s="207">
        <v>2013199</v>
      </c>
      <c r="B123" s="211" t="s">
        <v>105</v>
      </c>
      <c r="C123" s="292">
        <v>479</v>
      </c>
      <c r="D123" s="292">
        <v>137</v>
      </c>
    </row>
    <row r="124" ht="17.25" customHeight="1" spans="1:4">
      <c r="A124" s="207">
        <v>20132</v>
      </c>
      <c r="B124" s="211" t="s">
        <v>106</v>
      </c>
      <c r="C124" s="292">
        <v>10999</v>
      </c>
      <c r="D124" s="292">
        <f>SUM(D125:D130)</f>
        <v>12427</v>
      </c>
    </row>
    <row r="125" ht="17.25" customHeight="1" spans="1:4">
      <c r="A125" s="207">
        <v>2013201</v>
      </c>
      <c r="B125" s="211" t="s">
        <v>39</v>
      </c>
      <c r="C125" s="292">
        <v>5640</v>
      </c>
      <c r="D125" s="292">
        <v>7268</v>
      </c>
    </row>
    <row r="126" ht="17.25" customHeight="1" spans="1:4">
      <c r="A126" s="207">
        <v>2013202</v>
      </c>
      <c r="B126" s="211" t="s">
        <v>40</v>
      </c>
      <c r="C126" s="292">
        <v>2393</v>
      </c>
      <c r="D126" s="292">
        <v>2181</v>
      </c>
    </row>
    <row r="127" ht="17.25" customHeight="1" spans="1:4">
      <c r="A127" s="207">
        <v>2013203</v>
      </c>
      <c r="B127" s="211" t="s">
        <v>41</v>
      </c>
      <c r="C127" s="292">
        <v>24</v>
      </c>
      <c r="D127" s="292">
        <v>186</v>
      </c>
    </row>
    <row r="128" ht="17.25" customHeight="1" spans="1:4">
      <c r="A128" s="207">
        <v>2013204</v>
      </c>
      <c r="B128" s="211" t="s">
        <v>107</v>
      </c>
      <c r="C128" s="292">
        <v>103</v>
      </c>
      <c r="D128" s="292">
        <v>328</v>
      </c>
    </row>
    <row r="129" ht="17.25" customHeight="1" spans="1:4">
      <c r="A129" s="207">
        <v>2013250</v>
      </c>
      <c r="B129" s="211" t="s">
        <v>46</v>
      </c>
      <c r="C129" s="292">
        <v>1657</v>
      </c>
      <c r="D129" s="292">
        <v>1491</v>
      </c>
    </row>
    <row r="130" ht="17.25" customHeight="1" spans="1:4">
      <c r="A130" s="207">
        <v>2013299</v>
      </c>
      <c r="B130" s="211" t="s">
        <v>108</v>
      </c>
      <c r="C130" s="292">
        <v>1182</v>
      </c>
      <c r="D130" s="292">
        <v>973</v>
      </c>
    </row>
    <row r="131" ht="17.25" customHeight="1" spans="1:4">
      <c r="A131" s="207">
        <v>20133</v>
      </c>
      <c r="B131" s="211" t="s">
        <v>109</v>
      </c>
      <c r="C131" s="292">
        <v>8256</v>
      </c>
      <c r="D131" s="292">
        <f>SUM(D132:D136)</f>
        <v>9425</v>
      </c>
    </row>
    <row r="132" ht="17.25" customHeight="1" spans="1:4">
      <c r="A132" s="207">
        <v>2013301</v>
      </c>
      <c r="B132" s="211" t="s">
        <v>39</v>
      </c>
      <c r="C132" s="292">
        <v>3546</v>
      </c>
      <c r="D132" s="292">
        <v>5296</v>
      </c>
    </row>
    <row r="133" ht="17.25" customHeight="1" spans="1:4">
      <c r="A133" s="207">
        <v>2013302</v>
      </c>
      <c r="B133" s="211" t="s">
        <v>40</v>
      </c>
      <c r="C133" s="292">
        <v>1356</v>
      </c>
      <c r="D133" s="292">
        <v>1538</v>
      </c>
    </row>
    <row r="134" ht="17.25" customHeight="1" spans="1:4">
      <c r="A134" s="207">
        <v>2013304</v>
      </c>
      <c r="B134" s="211" t="s">
        <v>110</v>
      </c>
      <c r="C134" s="292">
        <v>293</v>
      </c>
      <c r="D134" s="292">
        <v>299</v>
      </c>
    </row>
    <row r="135" ht="17.25" customHeight="1" spans="1:4">
      <c r="A135" s="207">
        <v>2013350</v>
      </c>
      <c r="B135" s="211" t="s">
        <v>46</v>
      </c>
      <c r="C135" s="292">
        <v>1980</v>
      </c>
      <c r="D135" s="292">
        <v>1774</v>
      </c>
    </row>
    <row r="136" ht="17.25" customHeight="1" spans="1:4">
      <c r="A136" s="207">
        <v>2013399</v>
      </c>
      <c r="B136" s="211" t="s">
        <v>111</v>
      </c>
      <c r="C136" s="292">
        <v>1081</v>
      </c>
      <c r="D136" s="292">
        <v>518</v>
      </c>
    </row>
    <row r="137" ht="17.25" customHeight="1" spans="1:4">
      <c r="A137" s="207">
        <v>20134</v>
      </c>
      <c r="B137" s="211" t="s">
        <v>112</v>
      </c>
      <c r="C137" s="292">
        <v>3491</v>
      </c>
      <c r="D137" s="292">
        <f>SUM(D138:D143)</f>
        <v>4072</v>
      </c>
    </row>
    <row r="138" ht="17.25" customHeight="1" spans="1:4">
      <c r="A138" s="207">
        <v>2013401</v>
      </c>
      <c r="B138" s="211" t="s">
        <v>39</v>
      </c>
      <c r="C138" s="292">
        <v>2124</v>
      </c>
      <c r="D138" s="292">
        <v>2478</v>
      </c>
    </row>
    <row r="139" ht="17.25" customHeight="1" spans="1:4">
      <c r="A139" s="207">
        <v>2013402</v>
      </c>
      <c r="B139" s="211" t="s">
        <v>40</v>
      </c>
      <c r="C139" s="292">
        <v>299</v>
      </c>
      <c r="D139" s="292">
        <v>388</v>
      </c>
    </row>
    <row r="140" ht="17.25" customHeight="1" spans="1:4">
      <c r="A140" s="207">
        <v>2013404</v>
      </c>
      <c r="B140" s="211" t="s">
        <v>113</v>
      </c>
      <c r="C140" s="292">
        <v>604</v>
      </c>
      <c r="D140" s="292">
        <v>679</v>
      </c>
    </row>
    <row r="141" ht="17.25" customHeight="1" spans="1:4">
      <c r="A141" s="207">
        <v>2013405</v>
      </c>
      <c r="B141" s="211" t="s">
        <v>114</v>
      </c>
      <c r="C141" s="292">
        <v>6</v>
      </c>
      <c r="D141" s="292">
        <v>5</v>
      </c>
    </row>
    <row r="142" ht="17.25" customHeight="1" spans="1:4">
      <c r="A142" s="207">
        <v>2013450</v>
      </c>
      <c r="B142" s="211" t="s">
        <v>46</v>
      </c>
      <c r="C142" s="292">
        <v>437</v>
      </c>
      <c r="D142" s="292">
        <v>483</v>
      </c>
    </row>
    <row r="143" ht="17.25" customHeight="1" spans="1:4">
      <c r="A143" s="207">
        <v>2013499</v>
      </c>
      <c r="B143" s="211" t="s">
        <v>115</v>
      </c>
      <c r="C143" s="292">
        <v>21</v>
      </c>
      <c r="D143" s="292">
        <v>39</v>
      </c>
    </row>
    <row r="144" ht="17.25" customHeight="1" spans="1:4">
      <c r="A144" s="207">
        <v>20135</v>
      </c>
      <c r="B144" s="211" t="s">
        <v>116</v>
      </c>
      <c r="C144" s="292">
        <v>113</v>
      </c>
      <c r="D144" s="292">
        <f>SUM(D145:D146)</f>
        <v>162</v>
      </c>
    </row>
    <row r="145" ht="17.25" customHeight="1" spans="1:4">
      <c r="A145" s="207">
        <v>2013501</v>
      </c>
      <c r="B145" s="211" t="s">
        <v>39</v>
      </c>
      <c r="C145" s="292">
        <v>105</v>
      </c>
      <c r="D145" s="292">
        <v>111</v>
      </c>
    </row>
    <row r="146" ht="17.25" customHeight="1" spans="1:4">
      <c r="A146" s="207">
        <v>2013502</v>
      </c>
      <c r="B146" s="211" t="s">
        <v>40</v>
      </c>
      <c r="C146" s="292">
        <v>8</v>
      </c>
      <c r="D146" s="292">
        <v>51</v>
      </c>
    </row>
    <row r="147" ht="17.25" customHeight="1" spans="1:4">
      <c r="A147" s="207">
        <v>20136</v>
      </c>
      <c r="B147" s="211" t="s">
        <v>117</v>
      </c>
      <c r="C147" s="292">
        <v>3759</v>
      </c>
      <c r="D147" s="292">
        <f>SUM(D148:D151)</f>
        <v>5305</v>
      </c>
    </row>
    <row r="148" ht="17.25" customHeight="1" spans="1:4">
      <c r="A148" s="207">
        <v>2013601</v>
      </c>
      <c r="B148" s="211" t="s">
        <v>39</v>
      </c>
      <c r="C148" s="292">
        <v>2200</v>
      </c>
      <c r="D148" s="292">
        <v>2822</v>
      </c>
    </row>
    <row r="149" ht="17.25" customHeight="1" spans="1:4">
      <c r="A149" s="207">
        <v>2013602</v>
      </c>
      <c r="B149" s="211" t="s">
        <v>40</v>
      </c>
      <c r="C149" s="292">
        <v>552</v>
      </c>
      <c r="D149" s="292">
        <v>853</v>
      </c>
    </row>
    <row r="150" ht="17.25" customHeight="1" spans="1:4">
      <c r="A150" s="207">
        <v>2013650</v>
      </c>
      <c r="B150" s="211" t="s">
        <v>46</v>
      </c>
      <c r="C150" s="292">
        <v>623</v>
      </c>
      <c r="D150" s="292">
        <v>648</v>
      </c>
    </row>
    <row r="151" ht="17.25" customHeight="1" spans="1:4">
      <c r="A151" s="207">
        <v>2013699</v>
      </c>
      <c r="B151" s="211" t="s">
        <v>118</v>
      </c>
      <c r="C151" s="292">
        <v>384</v>
      </c>
      <c r="D151" s="292">
        <v>982</v>
      </c>
    </row>
    <row r="152" ht="17.25" customHeight="1" spans="1:4">
      <c r="A152" s="207">
        <v>20137</v>
      </c>
      <c r="B152" s="211" t="s">
        <v>119</v>
      </c>
      <c r="C152" s="292">
        <v>531</v>
      </c>
      <c r="D152" s="292">
        <f>SUM(D153:D155)</f>
        <v>541</v>
      </c>
    </row>
    <row r="153" ht="17.25" customHeight="1" spans="1:4">
      <c r="A153" s="207">
        <v>2013701</v>
      </c>
      <c r="B153" s="211" t="s">
        <v>39</v>
      </c>
      <c r="C153" s="292">
        <v>208</v>
      </c>
      <c r="D153" s="292">
        <v>210</v>
      </c>
    </row>
    <row r="154" ht="17.25" customHeight="1" spans="1:4">
      <c r="A154" s="207">
        <v>2013704</v>
      </c>
      <c r="B154" s="211" t="s">
        <v>120</v>
      </c>
      <c r="C154" s="292">
        <v>255</v>
      </c>
      <c r="D154" s="292">
        <v>225</v>
      </c>
    </row>
    <row r="155" ht="17.25" customHeight="1" spans="1:4">
      <c r="A155" s="207">
        <v>2013750</v>
      </c>
      <c r="B155" s="211" t="s">
        <v>46</v>
      </c>
      <c r="C155" s="292">
        <v>68</v>
      </c>
      <c r="D155" s="292">
        <v>106</v>
      </c>
    </row>
    <row r="156" ht="17.25" customHeight="1" spans="1:4">
      <c r="A156" s="207">
        <v>20138</v>
      </c>
      <c r="B156" s="211" t="s">
        <v>121</v>
      </c>
      <c r="C156" s="292">
        <v>27496</v>
      </c>
      <c r="D156" s="292">
        <f>SUM(D157:D169)</f>
        <v>32166</v>
      </c>
    </row>
    <row r="157" ht="17.25" customHeight="1" spans="1:4">
      <c r="A157" s="207">
        <v>2013801</v>
      </c>
      <c r="B157" s="211" t="s">
        <v>39</v>
      </c>
      <c r="C157" s="292">
        <v>16249</v>
      </c>
      <c r="D157" s="292">
        <v>18271</v>
      </c>
    </row>
    <row r="158" ht="17.25" customHeight="1" spans="1:4">
      <c r="A158" s="207">
        <v>2013802</v>
      </c>
      <c r="B158" s="211" t="s">
        <v>40</v>
      </c>
      <c r="C158" s="292">
        <v>569</v>
      </c>
      <c r="D158" s="292">
        <v>1150</v>
      </c>
    </row>
    <row r="159" ht="17.25" customHeight="1" spans="1:4">
      <c r="A159" s="207">
        <v>2013803</v>
      </c>
      <c r="B159" s="211" t="s">
        <v>41</v>
      </c>
      <c r="C159" s="292">
        <v>222</v>
      </c>
      <c r="D159" s="292">
        <v>258</v>
      </c>
    </row>
    <row r="160" ht="17.25" customHeight="1" spans="1:4">
      <c r="A160" s="207">
        <v>2013804</v>
      </c>
      <c r="B160" s="211" t="s">
        <v>122</v>
      </c>
      <c r="C160" s="292">
        <v>63</v>
      </c>
      <c r="D160" s="292">
        <v>92</v>
      </c>
    </row>
    <row r="161" ht="17.25" customHeight="1" spans="1:4">
      <c r="A161" s="207">
        <v>2013805</v>
      </c>
      <c r="B161" s="211" t="s">
        <v>123</v>
      </c>
      <c r="C161" s="292">
        <v>300</v>
      </c>
      <c r="D161" s="292">
        <v>312</v>
      </c>
    </row>
    <row r="162" ht="17.25" customHeight="1" spans="1:4">
      <c r="A162" s="207">
        <v>2013808</v>
      </c>
      <c r="B162" s="211" t="s">
        <v>72</v>
      </c>
      <c r="C162" s="292">
        <v>12</v>
      </c>
      <c r="D162" s="292">
        <v>59</v>
      </c>
    </row>
    <row r="163" ht="17.25" customHeight="1" spans="1:4">
      <c r="A163" s="207">
        <v>2013810</v>
      </c>
      <c r="B163" s="211" t="s">
        <v>124</v>
      </c>
      <c r="C163" s="292">
        <v>391</v>
      </c>
      <c r="D163" s="292">
        <v>307</v>
      </c>
    </row>
    <row r="164" ht="17.25" customHeight="1" spans="1:4">
      <c r="A164" s="207">
        <v>2013812</v>
      </c>
      <c r="B164" s="211" t="s">
        <v>125</v>
      </c>
      <c r="C164" s="292">
        <v>0</v>
      </c>
      <c r="D164" s="292">
        <v>30</v>
      </c>
    </row>
    <row r="165" ht="17.25" customHeight="1" spans="1:4">
      <c r="A165" s="207">
        <v>2013814</v>
      </c>
      <c r="B165" s="211" t="s">
        <v>126</v>
      </c>
      <c r="C165" s="292">
        <v>5</v>
      </c>
      <c r="D165" s="292">
        <v>0</v>
      </c>
    </row>
    <row r="166" ht="17.25" customHeight="1" spans="1:4">
      <c r="A166" s="207">
        <v>2013815</v>
      </c>
      <c r="B166" s="211" t="s">
        <v>127</v>
      </c>
      <c r="C166" s="292">
        <v>376</v>
      </c>
      <c r="D166" s="292">
        <v>540</v>
      </c>
    </row>
    <row r="167" ht="17.25" customHeight="1" spans="1:4">
      <c r="A167" s="207">
        <v>2013816</v>
      </c>
      <c r="B167" s="211" t="s">
        <v>128</v>
      </c>
      <c r="C167" s="292">
        <v>423</v>
      </c>
      <c r="D167" s="292">
        <v>1724</v>
      </c>
    </row>
    <row r="168" ht="17.25" customHeight="1" spans="1:4">
      <c r="A168" s="207">
        <v>2013850</v>
      </c>
      <c r="B168" s="211" t="s">
        <v>46</v>
      </c>
      <c r="C168" s="292">
        <v>7545</v>
      </c>
      <c r="D168" s="292">
        <v>8120</v>
      </c>
    </row>
    <row r="169" ht="17.25" customHeight="1" spans="1:4">
      <c r="A169" s="207">
        <v>2013899</v>
      </c>
      <c r="B169" s="211" t="s">
        <v>129</v>
      </c>
      <c r="C169" s="292">
        <v>1341</v>
      </c>
      <c r="D169" s="292">
        <v>1303</v>
      </c>
    </row>
    <row r="170" ht="17.25" customHeight="1" spans="1:4">
      <c r="A170" s="207">
        <v>20139</v>
      </c>
      <c r="B170" s="211" t="s">
        <v>130</v>
      </c>
      <c r="C170" s="292">
        <v>620</v>
      </c>
      <c r="D170" s="292">
        <f>SUM(D171:D176)</f>
        <v>2208</v>
      </c>
    </row>
    <row r="171" ht="17.25" customHeight="1" spans="1:4">
      <c r="A171" s="207">
        <v>2013901</v>
      </c>
      <c r="B171" s="211" t="s">
        <v>39</v>
      </c>
      <c r="C171" s="292">
        <v>424</v>
      </c>
      <c r="D171" s="292">
        <v>1221</v>
      </c>
    </row>
    <row r="172" ht="17.25" customHeight="1" spans="1:4">
      <c r="A172" s="207">
        <v>2013902</v>
      </c>
      <c r="B172" s="211" t="s">
        <v>40</v>
      </c>
      <c r="C172" s="292">
        <v>92</v>
      </c>
      <c r="D172" s="292">
        <v>29</v>
      </c>
    </row>
    <row r="173" ht="17.25" customHeight="1" spans="1:4">
      <c r="A173" s="207">
        <v>2013903</v>
      </c>
      <c r="B173" s="211" t="s">
        <v>41</v>
      </c>
      <c r="C173" s="292">
        <v>0</v>
      </c>
      <c r="D173" s="292">
        <v>61</v>
      </c>
    </row>
    <row r="174" ht="17.25" customHeight="1" spans="1:4">
      <c r="A174" s="207">
        <v>2013904</v>
      </c>
      <c r="B174" s="211" t="s">
        <v>104</v>
      </c>
      <c r="C174" s="292">
        <v>6</v>
      </c>
      <c r="D174" s="292">
        <v>568</v>
      </c>
    </row>
    <row r="175" ht="17.25" customHeight="1" spans="1:4">
      <c r="A175" s="207">
        <v>2013950</v>
      </c>
      <c r="B175" s="211" t="s">
        <v>46</v>
      </c>
      <c r="C175" s="292">
        <v>94</v>
      </c>
      <c r="D175" s="292">
        <v>329</v>
      </c>
    </row>
    <row r="176" ht="17.25" customHeight="1" spans="1:4">
      <c r="A176" s="207">
        <v>2013999</v>
      </c>
      <c r="B176" s="211" t="s">
        <v>131</v>
      </c>
      <c r="C176" s="292">
        <v>4</v>
      </c>
      <c r="D176" s="292"/>
    </row>
    <row r="177" ht="17.25" customHeight="1" spans="1:4">
      <c r="A177" s="207">
        <v>20140</v>
      </c>
      <c r="B177" s="211" t="s">
        <v>132</v>
      </c>
      <c r="C177" s="292">
        <v>7207</v>
      </c>
      <c r="D177" s="292">
        <f>SUM(D178:D183)</f>
        <v>3692</v>
      </c>
    </row>
    <row r="178" ht="17.25" customHeight="1" spans="1:4">
      <c r="A178" s="207">
        <v>2014001</v>
      </c>
      <c r="B178" s="211" t="s">
        <v>39</v>
      </c>
      <c r="C178" s="292">
        <v>1704</v>
      </c>
      <c r="D178" s="292">
        <v>1488</v>
      </c>
    </row>
    <row r="179" ht="17.25" customHeight="1" spans="1:4">
      <c r="A179" s="207">
        <v>2014002</v>
      </c>
      <c r="B179" s="211" t="s">
        <v>40</v>
      </c>
      <c r="C179" s="292">
        <v>168</v>
      </c>
      <c r="D179" s="292">
        <v>60</v>
      </c>
    </row>
    <row r="180" ht="17.25" customHeight="1" spans="1:4">
      <c r="A180" s="207">
        <v>2014003</v>
      </c>
      <c r="B180" s="211" t="s">
        <v>41</v>
      </c>
      <c r="C180" s="292">
        <v>127</v>
      </c>
      <c r="D180" s="292"/>
    </row>
    <row r="181" ht="17.25" customHeight="1" spans="1:4">
      <c r="A181" s="207">
        <v>2014004</v>
      </c>
      <c r="B181" s="211" t="s">
        <v>133</v>
      </c>
      <c r="C181" s="292">
        <v>4171</v>
      </c>
      <c r="D181" s="292">
        <v>1808</v>
      </c>
    </row>
    <row r="182" ht="17.25" customHeight="1" spans="1:4">
      <c r="A182" s="207">
        <v>2014050</v>
      </c>
      <c r="B182" s="211" t="s">
        <v>46</v>
      </c>
      <c r="C182" s="292"/>
      <c r="D182" s="292">
        <v>269</v>
      </c>
    </row>
    <row r="183" ht="17.25" customHeight="1" spans="1:4">
      <c r="A183" s="207">
        <v>2014099</v>
      </c>
      <c r="B183" s="211" t="s">
        <v>134</v>
      </c>
      <c r="C183" s="292">
        <v>1037</v>
      </c>
      <c r="D183" s="292">
        <v>67</v>
      </c>
    </row>
    <row r="184" ht="17.25" customHeight="1" spans="1:4">
      <c r="A184" s="207">
        <v>20199</v>
      </c>
      <c r="B184" s="211" t="s">
        <v>135</v>
      </c>
      <c r="C184" s="292">
        <v>9948</v>
      </c>
      <c r="D184" s="292">
        <v>12167</v>
      </c>
    </row>
    <row r="185" ht="17.25" customHeight="1" spans="1:4">
      <c r="A185" s="207">
        <v>2019999</v>
      </c>
      <c r="B185" s="211" t="s">
        <v>136</v>
      </c>
      <c r="C185" s="292">
        <v>9948</v>
      </c>
      <c r="D185" s="292">
        <v>12167</v>
      </c>
    </row>
    <row r="186" ht="17.25" customHeight="1" spans="1:4">
      <c r="A186" s="207">
        <v>202</v>
      </c>
      <c r="B186" s="211" t="s">
        <v>137</v>
      </c>
      <c r="C186" s="292">
        <v>0</v>
      </c>
      <c r="D186" s="292"/>
    </row>
    <row r="187" ht="17.25" customHeight="1" spans="1:4">
      <c r="A187" s="207">
        <v>203</v>
      </c>
      <c r="B187" s="211" t="s">
        <v>138</v>
      </c>
      <c r="C187" s="292">
        <v>9878</v>
      </c>
      <c r="D187" s="292">
        <f>SUM(D188,D189,D190,D191,D197)</f>
        <v>4032</v>
      </c>
    </row>
    <row r="188" ht="17.25" customHeight="1" spans="1:4">
      <c r="A188" s="207">
        <v>20301</v>
      </c>
      <c r="B188" s="211" t="s">
        <v>139</v>
      </c>
      <c r="C188" s="292">
        <v>0</v>
      </c>
      <c r="D188" s="292"/>
    </row>
    <row r="189" ht="17.25" customHeight="1" spans="1:4">
      <c r="A189" s="207">
        <v>20304</v>
      </c>
      <c r="B189" s="211" t="s">
        <v>140</v>
      </c>
      <c r="C189" s="292">
        <v>0</v>
      </c>
      <c r="D189" s="292"/>
    </row>
    <row r="190" ht="17.25" customHeight="1" spans="1:4">
      <c r="A190" s="207">
        <v>20305</v>
      </c>
      <c r="B190" s="211" t="s">
        <v>141</v>
      </c>
      <c r="C190" s="292">
        <v>0</v>
      </c>
      <c r="D190" s="292"/>
    </row>
    <row r="191" ht="17.25" customHeight="1" spans="1:4">
      <c r="A191" s="207">
        <v>20306</v>
      </c>
      <c r="B191" s="211" t="s">
        <v>142</v>
      </c>
      <c r="C191" s="292">
        <v>9848</v>
      </c>
      <c r="D191" s="292">
        <f>SUM(D192:D196)</f>
        <v>4032</v>
      </c>
    </row>
    <row r="192" ht="17.25" customHeight="1" spans="1:4">
      <c r="A192" s="207">
        <v>2030601</v>
      </c>
      <c r="B192" s="211" t="s">
        <v>143</v>
      </c>
      <c r="C192" s="292">
        <v>138</v>
      </c>
      <c r="D192" s="292">
        <v>148</v>
      </c>
    </row>
    <row r="193" ht="17.25" customHeight="1" spans="1:4">
      <c r="A193" s="207">
        <v>2030602</v>
      </c>
      <c r="B193" s="211" t="s">
        <v>144</v>
      </c>
      <c r="C193" s="292">
        <v>10</v>
      </c>
      <c r="D193" s="292">
        <v>0</v>
      </c>
    </row>
    <row r="194" ht="17.25" customHeight="1" spans="1:4">
      <c r="A194" s="207">
        <v>2030603</v>
      </c>
      <c r="B194" s="211" t="s">
        <v>145</v>
      </c>
      <c r="C194" s="292">
        <v>9187</v>
      </c>
      <c r="D194" s="292">
        <v>2099</v>
      </c>
    </row>
    <row r="195" ht="17.25" customHeight="1" spans="1:4">
      <c r="A195" s="207">
        <v>2030607</v>
      </c>
      <c r="B195" s="211" t="s">
        <v>146</v>
      </c>
      <c r="C195" s="292">
        <v>496</v>
      </c>
      <c r="D195" s="292">
        <v>1585</v>
      </c>
    </row>
    <row r="196" ht="17.25" customHeight="1" spans="1:4">
      <c r="A196" s="207">
        <v>2030699</v>
      </c>
      <c r="B196" s="211" t="s">
        <v>147</v>
      </c>
      <c r="C196" s="292">
        <v>17</v>
      </c>
      <c r="D196" s="292">
        <v>200</v>
      </c>
    </row>
    <row r="197" ht="17.25" customHeight="1" spans="1:4">
      <c r="A197" s="207">
        <v>20399</v>
      </c>
      <c r="B197" s="211" t="s">
        <v>148</v>
      </c>
      <c r="C197" s="292">
        <v>30</v>
      </c>
      <c r="D197" s="292"/>
    </row>
    <row r="198" ht="17.25" customHeight="1" spans="1:4">
      <c r="A198" s="207">
        <v>2039999</v>
      </c>
      <c r="B198" s="211" t="s">
        <v>149</v>
      </c>
      <c r="C198" s="292">
        <v>30</v>
      </c>
      <c r="D198" s="292"/>
    </row>
    <row r="199" ht="17.25" customHeight="1" spans="1:4">
      <c r="A199" s="207">
        <v>204</v>
      </c>
      <c r="B199" s="211" t="s">
        <v>150</v>
      </c>
      <c r="C199" s="292">
        <v>168137</v>
      </c>
      <c r="D199" s="292">
        <f>SUM(D200,D203,D211,D217,D224,D231,D243,D248,D251,D256,D257)</f>
        <v>195045</v>
      </c>
    </row>
    <row r="200" ht="17.25" customHeight="1" spans="1:4">
      <c r="A200" s="207">
        <v>20401</v>
      </c>
      <c r="B200" s="211" t="s">
        <v>151</v>
      </c>
      <c r="C200" s="292">
        <v>123</v>
      </c>
      <c r="D200" s="292">
        <f>SUM(D201:D202)</f>
        <v>279</v>
      </c>
    </row>
    <row r="201" ht="17.25" customHeight="1" spans="1:4">
      <c r="A201" s="207">
        <v>2040101</v>
      </c>
      <c r="B201" s="211" t="s">
        <v>152</v>
      </c>
      <c r="C201" s="292">
        <v>61</v>
      </c>
      <c r="D201" s="292">
        <v>73</v>
      </c>
    </row>
    <row r="202" ht="17.25" customHeight="1" spans="1:4">
      <c r="A202" s="207">
        <v>2040199</v>
      </c>
      <c r="B202" s="211" t="s">
        <v>153</v>
      </c>
      <c r="C202" s="292">
        <v>62</v>
      </c>
      <c r="D202" s="292">
        <v>206</v>
      </c>
    </row>
    <row r="203" ht="17.25" customHeight="1" spans="1:4">
      <c r="A203" s="207">
        <v>20402</v>
      </c>
      <c r="B203" s="211" t="s">
        <v>154</v>
      </c>
      <c r="C203" s="292">
        <v>148468</v>
      </c>
      <c r="D203" s="292">
        <f>SUM(D204:D210)</f>
        <v>168808</v>
      </c>
    </row>
    <row r="204" ht="17.25" customHeight="1" spans="1:4">
      <c r="A204" s="207">
        <v>2040201</v>
      </c>
      <c r="B204" s="211" t="s">
        <v>39</v>
      </c>
      <c r="C204" s="292">
        <v>104435</v>
      </c>
      <c r="D204" s="292">
        <v>120069</v>
      </c>
    </row>
    <row r="205" ht="17.25" customHeight="1" spans="1:4">
      <c r="A205" s="207">
        <v>2040202</v>
      </c>
      <c r="B205" s="211" t="s">
        <v>40</v>
      </c>
      <c r="C205" s="292">
        <v>8731</v>
      </c>
      <c r="D205" s="292">
        <v>12307</v>
      </c>
    </row>
    <row r="206" ht="17.25" customHeight="1" spans="1:4">
      <c r="A206" s="207">
        <v>2040219</v>
      </c>
      <c r="B206" s="211" t="s">
        <v>72</v>
      </c>
      <c r="C206" s="292">
        <v>231</v>
      </c>
      <c r="D206" s="292">
        <v>239</v>
      </c>
    </row>
    <row r="207" ht="17.25" customHeight="1" spans="1:4">
      <c r="A207" s="207">
        <v>2040220</v>
      </c>
      <c r="B207" s="211" t="s">
        <v>155</v>
      </c>
      <c r="C207" s="292">
        <v>6398</v>
      </c>
      <c r="D207" s="292">
        <v>10015</v>
      </c>
    </row>
    <row r="208" ht="17.25" customHeight="1" spans="1:4">
      <c r="A208" s="207">
        <v>2040221</v>
      </c>
      <c r="B208" s="211" t="s">
        <v>156</v>
      </c>
      <c r="C208" s="292">
        <v>10</v>
      </c>
      <c r="D208" s="292">
        <v>14</v>
      </c>
    </row>
    <row r="209" ht="17.25" customHeight="1" spans="1:4">
      <c r="A209" s="207">
        <v>2040250</v>
      </c>
      <c r="B209" s="211" t="s">
        <v>46</v>
      </c>
      <c r="C209" s="292">
        <v>7984</v>
      </c>
      <c r="D209" s="292">
        <v>9386</v>
      </c>
    </row>
    <row r="210" ht="17.25" customHeight="1" spans="1:4">
      <c r="A210" s="207">
        <v>2040299</v>
      </c>
      <c r="B210" s="211" t="s">
        <v>157</v>
      </c>
      <c r="C210" s="292">
        <v>20679</v>
      </c>
      <c r="D210" s="292">
        <v>16778</v>
      </c>
    </row>
    <row r="211" ht="17.25" customHeight="1" spans="1:4">
      <c r="A211" s="207">
        <v>20403</v>
      </c>
      <c r="B211" s="211" t="s">
        <v>158</v>
      </c>
      <c r="C211" s="292">
        <v>179</v>
      </c>
      <c r="D211" s="292">
        <f>SUM(D212:D216)</f>
        <v>253</v>
      </c>
    </row>
    <row r="212" ht="17.25" customHeight="1" spans="1:4">
      <c r="A212" s="207">
        <v>2040301</v>
      </c>
      <c r="B212" s="211" t="s">
        <v>39</v>
      </c>
      <c r="C212" s="292">
        <v>8</v>
      </c>
      <c r="D212" s="292">
        <v>155</v>
      </c>
    </row>
    <row r="213" ht="17.25" customHeight="1" spans="1:4">
      <c r="A213" s="207">
        <v>2040302</v>
      </c>
      <c r="B213" s="211" t="s">
        <v>40</v>
      </c>
      <c r="C213" s="292">
        <v>80</v>
      </c>
      <c r="D213" s="292">
        <v>0</v>
      </c>
    </row>
    <row r="214" ht="17.25" customHeight="1" spans="1:4">
      <c r="A214" s="207">
        <v>2040304</v>
      </c>
      <c r="B214" s="211" t="s">
        <v>159</v>
      </c>
      <c r="C214" s="292">
        <v>15</v>
      </c>
      <c r="D214" s="292">
        <v>14</v>
      </c>
    </row>
    <row r="215" ht="17.25" customHeight="1" spans="1:4">
      <c r="A215" s="207">
        <v>2040350</v>
      </c>
      <c r="B215" s="211" t="s">
        <v>46</v>
      </c>
      <c r="C215" s="292">
        <v>58</v>
      </c>
      <c r="D215" s="292">
        <v>59</v>
      </c>
    </row>
    <row r="216" ht="17.25" customHeight="1" spans="1:4">
      <c r="A216" s="207">
        <v>2040399</v>
      </c>
      <c r="B216" s="211" t="s">
        <v>160</v>
      </c>
      <c r="C216" s="292">
        <v>18</v>
      </c>
      <c r="D216" s="292">
        <v>25</v>
      </c>
    </row>
    <row r="217" ht="17.25" customHeight="1" spans="1:4">
      <c r="A217" s="207">
        <v>20404</v>
      </c>
      <c r="B217" s="211" t="s">
        <v>161</v>
      </c>
      <c r="C217" s="292">
        <v>946</v>
      </c>
      <c r="D217" s="292">
        <f>SUM(D218:D223)</f>
        <v>95</v>
      </c>
    </row>
    <row r="218" ht="17.25" customHeight="1" spans="1:4">
      <c r="A218" s="207">
        <v>2040401</v>
      </c>
      <c r="B218" s="211" t="s">
        <v>39</v>
      </c>
      <c r="C218" s="292">
        <v>539</v>
      </c>
      <c r="D218" s="292">
        <v>63</v>
      </c>
    </row>
    <row r="219" ht="17.25" customHeight="1" spans="1:4">
      <c r="A219" s="207">
        <v>2040402</v>
      </c>
      <c r="B219" s="211" t="s">
        <v>40</v>
      </c>
      <c r="C219" s="292">
        <v>188</v>
      </c>
      <c r="D219" s="292">
        <v>4</v>
      </c>
    </row>
    <row r="220" ht="17.25" customHeight="1" spans="1:4">
      <c r="A220" s="207">
        <v>2040409</v>
      </c>
      <c r="B220" s="211" t="s">
        <v>162</v>
      </c>
      <c r="C220" s="292">
        <v>100</v>
      </c>
      <c r="D220" s="292">
        <v>0</v>
      </c>
    </row>
    <row r="221" ht="17.25" customHeight="1" spans="1:4">
      <c r="A221" s="207">
        <v>2040410</v>
      </c>
      <c r="B221" s="211" t="s">
        <v>163</v>
      </c>
      <c r="C221" s="292">
        <v>10</v>
      </c>
      <c r="D221" s="292">
        <v>0</v>
      </c>
    </row>
    <row r="222" ht="17.25" customHeight="1" spans="1:4">
      <c r="A222" s="207">
        <v>2040450</v>
      </c>
      <c r="B222" s="211" t="s">
        <v>46</v>
      </c>
      <c r="C222" s="292">
        <v>22</v>
      </c>
      <c r="D222" s="292">
        <v>28</v>
      </c>
    </row>
    <row r="223" ht="17.25" customHeight="1" spans="1:4">
      <c r="A223" s="207">
        <v>2040499</v>
      </c>
      <c r="B223" s="211" t="s">
        <v>164</v>
      </c>
      <c r="C223" s="292">
        <v>87</v>
      </c>
      <c r="D223" s="292">
        <v>0</v>
      </c>
    </row>
    <row r="224" ht="17.25" customHeight="1" spans="1:4">
      <c r="A224" s="207">
        <v>20405</v>
      </c>
      <c r="B224" s="211" t="s">
        <v>165</v>
      </c>
      <c r="C224" s="292">
        <v>1148</v>
      </c>
      <c r="D224" s="292">
        <f>SUM(D225:D230)</f>
        <v>708</v>
      </c>
    </row>
    <row r="225" ht="17.25" customHeight="1" spans="1:4">
      <c r="A225" s="207">
        <v>2040501</v>
      </c>
      <c r="B225" s="211" t="s">
        <v>39</v>
      </c>
      <c r="C225" s="292">
        <v>617</v>
      </c>
      <c r="D225" s="292">
        <v>375</v>
      </c>
    </row>
    <row r="226" ht="17.25" customHeight="1" spans="1:4">
      <c r="A226" s="207">
        <v>2040502</v>
      </c>
      <c r="B226" s="211" t="s">
        <v>40</v>
      </c>
      <c r="C226" s="292">
        <v>167</v>
      </c>
      <c r="D226" s="292">
        <v>239</v>
      </c>
    </row>
    <row r="227" ht="17.25" customHeight="1" spans="1:4">
      <c r="A227" s="207">
        <v>2040504</v>
      </c>
      <c r="B227" s="211" t="s">
        <v>166</v>
      </c>
      <c r="C227" s="292">
        <v>35</v>
      </c>
      <c r="D227" s="292">
        <v>0</v>
      </c>
    </row>
    <row r="228" ht="17.25" customHeight="1" spans="1:4">
      <c r="A228" s="207">
        <v>2040506</v>
      </c>
      <c r="B228" s="211" t="s">
        <v>167</v>
      </c>
      <c r="C228" s="292">
        <v>109</v>
      </c>
      <c r="D228" s="292">
        <v>0</v>
      </c>
    </row>
    <row r="229" ht="17.25" customHeight="1" spans="1:4">
      <c r="A229" s="207">
        <v>2040550</v>
      </c>
      <c r="B229" s="211" t="s">
        <v>46</v>
      </c>
      <c r="C229" s="292">
        <v>48</v>
      </c>
      <c r="D229" s="292">
        <v>54</v>
      </c>
    </row>
    <row r="230" ht="17.25" customHeight="1" spans="1:4">
      <c r="A230" s="207">
        <v>2040599</v>
      </c>
      <c r="B230" s="211" t="s">
        <v>168</v>
      </c>
      <c r="C230" s="292">
        <v>172</v>
      </c>
      <c r="D230" s="292">
        <v>40</v>
      </c>
    </row>
    <row r="231" ht="17.25" customHeight="1" spans="1:4">
      <c r="A231" s="207">
        <v>20406</v>
      </c>
      <c r="B231" s="211" t="s">
        <v>169</v>
      </c>
      <c r="C231" s="292">
        <v>12369</v>
      </c>
      <c r="D231" s="292">
        <f>SUM(D232:D242)</f>
        <v>14495</v>
      </c>
    </row>
    <row r="232" ht="17.25" customHeight="1" spans="1:4">
      <c r="A232" s="207">
        <v>2040601</v>
      </c>
      <c r="B232" s="211" t="s">
        <v>39</v>
      </c>
      <c r="C232" s="292">
        <v>8874</v>
      </c>
      <c r="D232" s="292">
        <v>9915</v>
      </c>
    </row>
    <row r="233" ht="17.25" customHeight="1" spans="1:4">
      <c r="A233" s="207">
        <v>2040602</v>
      </c>
      <c r="B233" s="211" t="s">
        <v>40</v>
      </c>
      <c r="C233" s="292">
        <v>73</v>
      </c>
      <c r="D233" s="292">
        <v>48</v>
      </c>
    </row>
    <row r="234" ht="17.25" customHeight="1" spans="1:4">
      <c r="A234" s="207">
        <v>2040604</v>
      </c>
      <c r="B234" s="211" t="s">
        <v>170</v>
      </c>
      <c r="C234" s="292">
        <v>838</v>
      </c>
      <c r="D234" s="292">
        <v>1421</v>
      </c>
    </row>
    <row r="235" ht="17.25" customHeight="1" spans="1:4">
      <c r="A235" s="207">
        <v>2040605</v>
      </c>
      <c r="B235" s="211" t="s">
        <v>171</v>
      </c>
      <c r="C235" s="292">
        <v>188</v>
      </c>
      <c r="D235" s="292">
        <v>452</v>
      </c>
    </row>
    <row r="236" ht="17.25" customHeight="1" spans="1:4">
      <c r="A236" s="207">
        <v>2040606</v>
      </c>
      <c r="B236" s="211" t="s">
        <v>172</v>
      </c>
      <c r="C236" s="292">
        <v>16</v>
      </c>
      <c r="D236" s="292">
        <v>148</v>
      </c>
    </row>
    <row r="237" ht="17.25" customHeight="1" spans="1:4">
      <c r="A237" s="207">
        <v>2040607</v>
      </c>
      <c r="B237" s="211" t="s">
        <v>173</v>
      </c>
      <c r="C237" s="292">
        <v>341</v>
      </c>
      <c r="D237" s="292">
        <v>405</v>
      </c>
    </row>
    <row r="238" ht="17.25" customHeight="1" spans="1:4">
      <c r="A238" s="207">
        <v>2040610</v>
      </c>
      <c r="B238" s="211" t="s">
        <v>174</v>
      </c>
      <c r="C238" s="292">
        <v>81</v>
      </c>
      <c r="D238" s="292">
        <v>132</v>
      </c>
    </row>
    <row r="239" ht="17.25" customHeight="1" spans="1:4">
      <c r="A239" s="207">
        <v>2040612</v>
      </c>
      <c r="B239" s="211" t="s">
        <v>175</v>
      </c>
      <c r="C239" s="292">
        <v>116</v>
      </c>
      <c r="D239" s="292">
        <v>149</v>
      </c>
    </row>
    <row r="240" ht="17.25" customHeight="1" spans="1:4">
      <c r="A240" s="207">
        <v>2040613</v>
      </c>
      <c r="B240" s="211" t="s">
        <v>72</v>
      </c>
      <c r="C240" s="292">
        <v>9</v>
      </c>
      <c r="D240" s="292">
        <v>80</v>
      </c>
    </row>
    <row r="241" ht="17.25" customHeight="1" spans="1:4">
      <c r="A241" s="207">
        <v>2040650</v>
      </c>
      <c r="B241" s="211" t="s">
        <v>46</v>
      </c>
      <c r="C241" s="292">
        <v>858</v>
      </c>
      <c r="D241" s="292">
        <v>1018</v>
      </c>
    </row>
    <row r="242" ht="17.25" customHeight="1" spans="1:4">
      <c r="A242" s="207">
        <v>2040699</v>
      </c>
      <c r="B242" s="211" t="s">
        <v>176</v>
      </c>
      <c r="C242" s="292">
        <v>975</v>
      </c>
      <c r="D242" s="292">
        <v>727</v>
      </c>
    </row>
    <row r="243" ht="17.25" customHeight="1" spans="1:4">
      <c r="A243" s="207">
        <v>20407</v>
      </c>
      <c r="B243" s="211" t="s">
        <v>177</v>
      </c>
      <c r="C243" s="292">
        <v>437</v>
      </c>
      <c r="D243" s="292">
        <f>SUM(D244:D247)</f>
        <v>468</v>
      </c>
    </row>
    <row r="244" ht="17.25" customHeight="1" spans="1:4">
      <c r="A244" s="207">
        <v>2040701</v>
      </c>
      <c r="B244" s="211" t="s">
        <v>39</v>
      </c>
      <c r="C244" s="292">
        <v>195</v>
      </c>
      <c r="D244" s="292">
        <v>216</v>
      </c>
    </row>
    <row r="245" ht="17.25" customHeight="1" spans="1:4">
      <c r="A245" s="207">
        <v>2040704</v>
      </c>
      <c r="B245" s="211" t="s">
        <v>178</v>
      </c>
      <c r="C245" s="292">
        <v>111</v>
      </c>
      <c r="D245" s="292">
        <v>157</v>
      </c>
    </row>
    <row r="246" ht="17.25" customHeight="1" spans="1:4">
      <c r="A246" s="207">
        <v>2040706</v>
      </c>
      <c r="B246" s="211" t="s">
        <v>179</v>
      </c>
      <c r="C246" s="292">
        <v>4</v>
      </c>
      <c r="D246" s="292">
        <v>11</v>
      </c>
    </row>
    <row r="247" ht="17.25" customHeight="1" spans="1:4">
      <c r="A247" s="207">
        <v>2040750</v>
      </c>
      <c r="B247" s="211" t="s">
        <v>46</v>
      </c>
      <c r="C247" s="292">
        <v>127</v>
      </c>
      <c r="D247" s="292">
        <v>84</v>
      </c>
    </row>
    <row r="248" ht="17.25" customHeight="1" spans="1:4">
      <c r="A248" s="207">
        <v>20408</v>
      </c>
      <c r="B248" s="211" t="s">
        <v>180</v>
      </c>
      <c r="C248" s="292">
        <v>943</v>
      </c>
      <c r="D248" s="292">
        <f>SUM(D249:D250)</f>
        <v>1329</v>
      </c>
    </row>
    <row r="249" ht="17.25" customHeight="1" spans="1:4">
      <c r="A249" s="207">
        <v>2040801</v>
      </c>
      <c r="B249" s="211" t="s">
        <v>39</v>
      </c>
      <c r="C249" s="292">
        <v>927</v>
      </c>
      <c r="D249" s="292">
        <v>1278</v>
      </c>
    </row>
    <row r="250" ht="17.25" customHeight="1" spans="1:4">
      <c r="A250" s="207">
        <v>2040802</v>
      </c>
      <c r="B250" s="211" t="s">
        <v>40</v>
      </c>
      <c r="C250" s="292">
        <v>16</v>
      </c>
      <c r="D250" s="292">
        <v>51</v>
      </c>
    </row>
    <row r="251" ht="17.25" customHeight="1" spans="1:4">
      <c r="A251" s="207">
        <v>20409</v>
      </c>
      <c r="B251" s="211" t="s">
        <v>181</v>
      </c>
      <c r="C251" s="292">
        <v>1085</v>
      </c>
      <c r="D251" s="292">
        <f>SUM(D252:D255)</f>
        <v>1517</v>
      </c>
    </row>
    <row r="252" ht="17.25" customHeight="1" spans="1:4">
      <c r="A252" s="207">
        <v>2040901</v>
      </c>
      <c r="B252" s="211" t="s">
        <v>39</v>
      </c>
      <c r="C252" s="292">
        <v>516</v>
      </c>
      <c r="D252" s="292">
        <v>639</v>
      </c>
    </row>
    <row r="253" ht="17.25" customHeight="1" spans="1:4">
      <c r="A253" s="207">
        <v>2040902</v>
      </c>
      <c r="B253" s="211" t="s">
        <v>40</v>
      </c>
      <c r="C253" s="292">
        <v>197</v>
      </c>
      <c r="D253" s="292">
        <v>544</v>
      </c>
    </row>
    <row r="254" ht="17.25" customHeight="1" spans="1:4">
      <c r="A254" s="207">
        <v>2040905</v>
      </c>
      <c r="B254" s="211" t="s">
        <v>182</v>
      </c>
      <c r="C254" s="292">
        <v>220</v>
      </c>
      <c r="D254" s="292">
        <v>195</v>
      </c>
    </row>
    <row r="255" ht="17.25" customHeight="1" spans="1:4">
      <c r="A255" s="207">
        <v>2040950</v>
      </c>
      <c r="B255" s="211" t="s">
        <v>46</v>
      </c>
      <c r="C255" s="292">
        <v>152</v>
      </c>
      <c r="D255" s="292">
        <v>139</v>
      </c>
    </row>
    <row r="256" ht="17.25" customHeight="1" spans="1:4">
      <c r="A256" s="207">
        <v>20410</v>
      </c>
      <c r="B256" s="211" t="s">
        <v>183</v>
      </c>
      <c r="C256" s="292">
        <v>0</v>
      </c>
      <c r="D256" s="292"/>
    </row>
    <row r="257" ht="17.25" customHeight="1" spans="1:4">
      <c r="A257" s="207">
        <v>20499</v>
      </c>
      <c r="B257" s="211" t="s">
        <v>184</v>
      </c>
      <c r="C257" s="292">
        <v>2439</v>
      </c>
      <c r="D257" s="292">
        <v>7093</v>
      </c>
    </row>
    <row r="258" ht="17.25" customHeight="1" spans="1:4">
      <c r="A258" s="207">
        <v>2049999</v>
      </c>
      <c r="B258" s="211" t="s">
        <v>185</v>
      </c>
      <c r="C258" s="292">
        <v>2439</v>
      </c>
      <c r="D258" s="292">
        <v>7093</v>
      </c>
    </row>
    <row r="259" ht="17.25" customHeight="1" spans="1:4">
      <c r="A259" s="207">
        <v>205</v>
      </c>
      <c r="B259" s="211" t="s">
        <v>186</v>
      </c>
      <c r="C259" s="292">
        <v>879962</v>
      </c>
      <c r="D259" s="292">
        <f>SUM(D260,D265,D272,D277,D280,D282,D283,D286,D290,D293)</f>
        <v>1022023</v>
      </c>
    </row>
    <row r="260" ht="17.25" customHeight="1" spans="1:4">
      <c r="A260" s="207">
        <v>20501</v>
      </c>
      <c r="B260" s="211" t="s">
        <v>187</v>
      </c>
      <c r="C260" s="292">
        <v>17825</v>
      </c>
      <c r="D260" s="292">
        <f>SUM(D261:D264)</f>
        <v>21860</v>
      </c>
    </row>
    <row r="261" ht="17.25" customHeight="1" spans="1:4">
      <c r="A261" s="207">
        <v>2050101</v>
      </c>
      <c r="B261" s="211" t="s">
        <v>39</v>
      </c>
      <c r="C261" s="292">
        <v>7581</v>
      </c>
      <c r="D261" s="292">
        <v>10983</v>
      </c>
    </row>
    <row r="262" ht="17.25" customHeight="1" spans="1:4">
      <c r="A262" s="207">
        <v>2050102</v>
      </c>
      <c r="B262" s="211" t="s">
        <v>40</v>
      </c>
      <c r="C262" s="292">
        <v>2652</v>
      </c>
      <c r="D262" s="292">
        <v>2671</v>
      </c>
    </row>
    <row r="263" ht="17.25" customHeight="1" spans="1:4">
      <c r="A263" s="207">
        <v>2050103</v>
      </c>
      <c r="B263" s="211" t="s">
        <v>41</v>
      </c>
      <c r="C263" s="292">
        <v>46</v>
      </c>
      <c r="D263" s="292">
        <v>420</v>
      </c>
    </row>
    <row r="264" ht="17.25" customHeight="1" spans="1:4">
      <c r="A264" s="207">
        <v>2050199</v>
      </c>
      <c r="B264" s="211" t="s">
        <v>188</v>
      </c>
      <c r="C264" s="292">
        <v>7546</v>
      </c>
      <c r="D264" s="292">
        <v>7786</v>
      </c>
    </row>
    <row r="265" ht="17.25" customHeight="1" spans="1:4">
      <c r="A265" s="207">
        <v>20502</v>
      </c>
      <c r="B265" s="211" t="s">
        <v>189</v>
      </c>
      <c r="C265" s="292">
        <v>757966</v>
      </c>
      <c r="D265" s="292">
        <f>SUM(D266:D271)</f>
        <v>886195</v>
      </c>
    </row>
    <row r="266" ht="17.25" customHeight="1" spans="1:4">
      <c r="A266" s="207">
        <v>2050201</v>
      </c>
      <c r="B266" s="211" t="s">
        <v>190</v>
      </c>
      <c r="C266" s="292">
        <v>58225</v>
      </c>
      <c r="D266" s="292">
        <v>75269</v>
      </c>
    </row>
    <row r="267" ht="17.25" customHeight="1" spans="1:4">
      <c r="A267" s="207">
        <v>2050202</v>
      </c>
      <c r="B267" s="211" t="s">
        <v>191</v>
      </c>
      <c r="C267" s="292">
        <v>308991</v>
      </c>
      <c r="D267" s="344">
        <v>337516</v>
      </c>
    </row>
    <row r="268" ht="17.25" customHeight="1" spans="1:4">
      <c r="A268" s="207">
        <v>2050203</v>
      </c>
      <c r="B268" s="211" t="s">
        <v>192</v>
      </c>
      <c r="C268" s="292">
        <v>169822</v>
      </c>
      <c r="D268" s="292">
        <v>183215</v>
      </c>
    </row>
    <row r="269" ht="17.25" customHeight="1" spans="1:4">
      <c r="A269" s="207">
        <v>2050204</v>
      </c>
      <c r="B269" s="211" t="s">
        <v>193</v>
      </c>
      <c r="C269" s="292">
        <v>120489</v>
      </c>
      <c r="D269" s="292">
        <v>148933</v>
      </c>
    </row>
    <row r="270" ht="17.25" customHeight="1" spans="1:4">
      <c r="A270" s="207">
        <v>2050205</v>
      </c>
      <c r="B270" s="211" t="s">
        <v>194</v>
      </c>
      <c r="C270" s="292">
        <v>47511</v>
      </c>
      <c r="D270" s="292">
        <v>35997</v>
      </c>
    </row>
    <row r="271" ht="17.25" customHeight="1" spans="1:4">
      <c r="A271" s="207">
        <v>2050299</v>
      </c>
      <c r="B271" s="211" t="s">
        <v>195</v>
      </c>
      <c r="C271" s="292">
        <v>52928</v>
      </c>
      <c r="D271" s="344">
        <v>105265</v>
      </c>
    </row>
    <row r="272" ht="17.25" customHeight="1" spans="1:4">
      <c r="A272" s="207">
        <v>20503</v>
      </c>
      <c r="B272" s="211" t="s">
        <v>196</v>
      </c>
      <c r="C272" s="292">
        <v>70635</v>
      </c>
      <c r="D272" s="292">
        <f>SUM(D273:D276)</f>
        <v>76037</v>
      </c>
    </row>
    <row r="273" ht="17.25" customHeight="1" spans="1:4">
      <c r="A273" s="207">
        <v>2050302</v>
      </c>
      <c r="B273" s="211" t="s">
        <v>197</v>
      </c>
      <c r="C273" s="292">
        <v>42319</v>
      </c>
      <c r="D273" s="292">
        <v>45241</v>
      </c>
    </row>
    <row r="274" ht="17.25" customHeight="1" spans="1:4">
      <c r="A274" s="207">
        <v>2050303</v>
      </c>
      <c r="B274" s="211" t="s">
        <v>198</v>
      </c>
      <c r="C274" s="292">
        <v>944</v>
      </c>
      <c r="D274" s="292">
        <v>61</v>
      </c>
    </row>
    <row r="275" ht="17.25" customHeight="1" spans="1:4">
      <c r="A275" s="207">
        <v>2050305</v>
      </c>
      <c r="B275" s="211" t="s">
        <v>199</v>
      </c>
      <c r="C275" s="292">
        <v>27372</v>
      </c>
      <c r="D275" s="292">
        <v>29276</v>
      </c>
    </row>
    <row r="276" ht="17.25" customHeight="1" spans="1:4">
      <c r="A276" s="207">
        <v>2050399</v>
      </c>
      <c r="B276" s="211" t="s">
        <v>200</v>
      </c>
      <c r="C276" s="292">
        <v>0</v>
      </c>
      <c r="D276" s="292">
        <v>1459</v>
      </c>
    </row>
    <row r="277" ht="17.25" customHeight="1" spans="1:4">
      <c r="A277" s="207">
        <v>20504</v>
      </c>
      <c r="B277" s="211" t="s">
        <v>201</v>
      </c>
      <c r="C277" s="292">
        <v>3</v>
      </c>
      <c r="D277" s="292">
        <v>14</v>
      </c>
    </row>
    <row r="278" ht="17.25" customHeight="1" spans="1:4">
      <c r="A278" s="207">
        <v>2050403</v>
      </c>
      <c r="B278" s="211" t="s">
        <v>202</v>
      </c>
      <c r="C278" s="292"/>
      <c r="D278" s="292">
        <v>14</v>
      </c>
    </row>
    <row r="279" ht="17.25" customHeight="1" spans="1:4">
      <c r="A279" s="207">
        <v>2050404</v>
      </c>
      <c r="B279" s="211" t="s">
        <v>203</v>
      </c>
      <c r="C279" s="292">
        <v>3</v>
      </c>
      <c r="D279" s="292"/>
    </row>
    <row r="280" ht="17.25" customHeight="1" spans="1:4">
      <c r="A280" s="207">
        <v>20505</v>
      </c>
      <c r="B280" s="211" t="s">
        <v>204</v>
      </c>
      <c r="C280" s="292">
        <v>2</v>
      </c>
      <c r="D280" s="292"/>
    </row>
    <row r="281" ht="17.25" customHeight="1" spans="1:4">
      <c r="A281" s="207">
        <v>2050599</v>
      </c>
      <c r="B281" s="211" t="s">
        <v>205</v>
      </c>
      <c r="C281" s="292">
        <v>2</v>
      </c>
      <c r="D281" s="292"/>
    </row>
    <row r="282" ht="17.25" customHeight="1" spans="1:4">
      <c r="A282" s="207">
        <v>20506</v>
      </c>
      <c r="B282" s="211" t="s">
        <v>206</v>
      </c>
      <c r="C282" s="292">
        <v>0</v>
      </c>
      <c r="D282" s="292"/>
    </row>
    <row r="283" ht="17.25" customHeight="1" spans="1:4">
      <c r="A283" s="207">
        <v>20507</v>
      </c>
      <c r="B283" s="211" t="s">
        <v>207</v>
      </c>
      <c r="C283" s="292">
        <v>7034</v>
      </c>
      <c r="D283" s="292">
        <f>SUM(D284:D285)</f>
        <v>6952</v>
      </c>
    </row>
    <row r="284" ht="17.25" customHeight="1" spans="1:4">
      <c r="A284" s="207">
        <v>2050701</v>
      </c>
      <c r="B284" s="211" t="s">
        <v>208</v>
      </c>
      <c r="C284" s="292">
        <v>6784</v>
      </c>
      <c r="D284" s="292">
        <v>6886</v>
      </c>
    </row>
    <row r="285" ht="17.25" customHeight="1" spans="1:4">
      <c r="A285" s="207">
        <v>2050799</v>
      </c>
      <c r="B285" s="211" t="s">
        <v>209</v>
      </c>
      <c r="C285" s="292">
        <v>250</v>
      </c>
      <c r="D285" s="292">
        <v>66</v>
      </c>
    </row>
    <row r="286" ht="17.25" customHeight="1" spans="1:4">
      <c r="A286" s="207">
        <v>20508</v>
      </c>
      <c r="B286" s="211" t="s">
        <v>210</v>
      </c>
      <c r="C286" s="292">
        <v>19489</v>
      </c>
      <c r="D286" s="292">
        <f>SUM(D287:D289)</f>
        <v>15615</v>
      </c>
    </row>
    <row r="287" ht="17.25" customHeight="1" spans="1:4">
      <c r="A287" s="207">
        <v>2050801</v>
      </c>
      <c r="B287" s="211" t="s">
        <v>211</v>
      </c>
      <c r="C287" s="292">
        <v>6657</v>
      </c>
      <c r="D287" s="292">
        <v>7823</v>
      </c>
    </row>
    <row r="288" ht="17.25" customHeight="1" spans="1:4">
      <c r="A288" s="207">
        <v>2050802</v>
      </c>
      <c r="B288" s="211" t="s">
        <v>212</v>
      </c>
      <c r="C288" s="292">
        <v>12700</v>
      </c>
      <c r="D288" s="292">
        <v>7773</v>
      </c>
    </row>
    <row r="289" ht="17.25" customHeight="1" spans="1:4">
      <c r="A289" s="207">
        <v>2050803</v>
      </c>
      <c r="B289" s="211" t="s">
        <v>213</v>
      </c>
      <c r="C289" s="292">
        <v>132</v>
      </c>
      <c r="D289" s="292">
        <v>19</v>
      </c>
    </row>
    <row r="290" ht="17.25" customHeight="1" spans="1:4">
      <c r="A290" s="207">
        <v>20509</v>
      </c>
      <c r="B290" s="211" t="s">
        <v>214</v>
      </c>
      <c r="C290" s="292">
        <v>3812</v>
      </c>
      <c r="D290" s="292">
        <f>SUM(D291:D292)</f>
        <v>9334</v>
      </c>
    </row>
    <row r="291" ht="17.25" customHeight="1" spans="1:4">
      <c r="A291" s="207">
        <v>2050901</v>
      </c>
      <c r="B291" s="211" t="s">
        <v>215</v>
      </c>
      <c r="C291" s="292">
        <v>62</v>
      </c>
      <c r="D291" s="292">
        <v>62</v>
      </c>
    </row>
    <row r="292" ht="17.25" customHeight="1" spans="1:4">
      <c r="A292" s="207">
        <v>2050999</v>
      </c>
      <c r="B292" s="211" t="s">
        <v>216</v>
      </c>
      <c r="C292" s="292">
        <v>3750</v>
      </c>
      <c r="D292" s="292">
        <v>9272</v>
      </c>
    </row>
    <row r="293" ht="17.25" customHeight="1" spans="1:4">
      <c r="A293" s="207">
        <v>20599</v>
      </c>
      <c r="B293" s="211" t="s">
        <v>217</v>
      </c>
      <c r="C293" s="292">
        <v>3196</v>
      </c>
      <c r="D293" s="292">
        <v>6016</v>
      </c>
    </row>
    <row r="294" ht="17.25" customHeight="1" spans="1:4">
      <c r="A294" s="207">
        <v>2059999</v>
      </c>
      <c r="B294" s="211" t="s">
        <v>218</v>
      </c>
      <c r="C294" s="292">
        <v>3196</v>
      </c>
      <c r="D294" s="292">
        <v>6016</v>
      </c>
    </row>
    <row r="295" ht="17.25" customHeight="1" spans="1:4">
      <c r="A295" s="207">
        <v>206</v>
      </c>
      <c r="B295" s="211" t="s">
        <v>219</v>
      </c>
      <c r="C295" s="292">
        <v>31479</v>
      </c>
      <c r="D295" s="292">
        <f>SUM(D296,D301,D305,D307,D310,D313,D316,D322,D324,D327)</f>
        <v>12404</v>
      </c>
    </row>
    <row r="296" ht="17.25" customHeight="1" spans="1:4">
      <c r="A296" s="207">
        <v>20601</v>
      </c>
      <c r="B296" s="211" t="s">
        <v>220</v>
      </c>
      <c r="C296" s="292">
        <v>4514</v>
      </c>
      <c r="D296" s="292">
        <f>SUM(D297:D300)</f>
        <v>4805</v>
      </c>
    </row>
    <row r="297" ht="17.25" customHeight="1" spans="1:4">
      <c r="A297" s="207">
        <v>2060101</v>
      </c>
      <c r="B297" s="211" t="s">
        <v>39</v>
      </c>
      <c r="C297" s="292">
        <v>1677</v>
      </c>
      <c r="D297" s="292">
        <v>2028</v>
      </c>
    </row>
    <row r="298" ht="17.25" customHeight="1" spans="1:4">
      <c r="A298" s="207">
        <v>2060102</v>
      </c>
      <c r="B298" s="211" t="s">
        <v>40</v>
      </c>
      <c r="C298" s="292">
        <v>102</v>
      </c>
      <c r="D298" s="292">
        <v>378</v>
      </c>
    </row>
    <row r="299" ht="17.25" customHeight="1" spans="1:4">
      <c r="A299" s="207">
        <v>2060103</v>
      </c>
      <c r="B299" s="211" t="s">
        <v>41</v>
      </c>
      <c r="C299" s="292">
        <v>4</v>
      </c>
      <c r="D299" s="292">
        <v>0</v>
      </c>
    </row>
    <row r="300" ht="17.25" customHeight="1" spans="1:4">
      <c r="A300" s="207">
        <v>2060199</v>
      </c>
      <c r="B300" s="211" t="s">
        <v>221</v>
      </c>
      <c r="C300" s="292">
        <v>2731</v>
      </c>
      <c r="D300" s="292">
        <v>2399</v>
      </c>
    </row>
    <row r="301" ht="17.25" customHeight="1" spans="1:4">
      <c r="A301" s="207">
        <v>20602</v>
      </c>
      <c r="B301" s="211" t="s">
        <v>222</v>
      </c>
      <c r="C301" s="292">
        <v>1034</v>
      </c>
      <c r="D301" s="292">
        <v>985</v>
      </c>
    </row>
    <row r="302" ht="17.25" customHeight="1" spans="1:4">
      <c r="A302" s="207">
        <v>2060201</v>
      </c>
      <c r="B302" s="211" t="s">
        <v>223</v>
      </c>
      <c r="C302" s="292">
        <v>919</v>
      </c>
      <c r="D302" s="292">
        <v>985</v>
      </c>
    </row>
    <row r="303" ht="17.25" customHeight="1" spans="1:4">
      <c r="A303" s="207">
        <v>2060203</v>
      </c>
      <c r="B303" s="211" t="s">
        <v>224</v>
      </c>
      <c r="C303" s="292">
        <v>114</v>
      </c>
      <c r="D303" s="292"/>
    </row>
    <row r="304" ht="17.25" customHeight="1" spans="1:4">
      <c r="A304" s="207">
        <v>2060299</v>
      </c>
      <c r="B304" s="211" t="s">
        <v>225</v>
      </c>
      <c r="C304" s="292">
        <v>1</v>
      </c>
      <c r="D304" s="292"/>
    </row>
    <row r="305" ht="17.25" customHeight="1" spans="1:4">
      <c r="A305" s="207">
        <v>20603</v>
      </c>
      <c r="B305" s="211" t="s">
        <v>226</v>
      </c>
      <c r="C305" s="292">
        <v>464</v>
      </c>
      <c r="D305" s="292">
        <v>2</v>
      </c>
    </row>
    <row r="306" ht="17.25" customHeight="1" spans="1:4">
      <c r="A306" s="207">
        <v>2060399</v>
      </c>
      <c r="B306" s="211" t="s">
        <v>227</v>
      </c>
      <c r="C306" s="292">
        <v>464</v>
      </c>
      <c r="D306" s="292">
        <v>2</v>
      </c>
    </row>
    <row r="307" ht="17.25" customHeight="1" spans="1:4">
      <c r="A307" s="207">
        <v>20604</v>
      </c>
      <c r="B307" s="211" t="s">
        <v>228</v>
      </c>
      <c r="C307" s="292">
        <v>6911</v>
      </c>
      <c r="D307" s="292">
        <f>SUM(D308:D309)</f>
        <v>1856</v>
      </c>
    </row>
    <row r="308" ht="17.25" customHeight="1" spans="1:4">
      <c r="A308" s="207">
        <v>2060404</v>
      </c>
      <c r="B308" s="211" t="s">
        <v>229</v>
      </c>
      <c r="C308" s="292">
        <v>5598</v>
      </c>
      <c r="D308" s="292">
        <v>1507</v>
      </c>
    </row>
    <row r="309" ht="17.25" customHeight="1" spans="1:4">
      <c r="A309" s="207">
        <v>2060499</v>
      </c>
      <c r="B309" s="211" t="s">
        <v>230</v>
      </c>
      <c r="C309" s="292">
        <v>1313</v>
      </c>
      <c r="D309" s="292">
        <v>349</v>
      </c>
    </row>
    <row r="310" ht="17.25" customHeight="1" spans="1:4">
      <c r="A310" s="207">
        <v>20605</v>
      </c>
      <c r="B310" s="211" t="s">
        <v>231</v>
      </c>
      <c r="C310" s="292">
        <v>643</v>
      </c>
      <c r="D310" s="292">
        <f>SUM(D311:D312)</f>
        <v>175</v>
      </c>
    </row>
    <row r="311" ht="17.25" customHeight="1" spans="1:4">
      <c r="A311" s="207">
        <v>2060503</v>
      </c>
      <c r="B311" s="211" t="s">
        <v>232</v>
      </c>
      <c r="C311" s="292">
        <v>643</v>
      </c>
      <c r="D311" s="292">
        <v>75</v>
      </c>
    </row>
    <row r="312" ht="17.25" customHeight="1" spans="1:4">
      <c r="A312" s="207">
        <v>2060599</v>
      </c>
      <c r="B312" s="211" t="s">
        <v>233</v>
      </c>
      <c r="C312" s="292">
        <v>0</v>
      </c>
      <c r="D312" s="292">
        <v>100</v>
      </c>
    </row>
    <row r="313" ht="17.25" customHeight="1" spans="1:4">
      <c r="A313" s="207">
        <v>20606</v>
      </c>
      <c r="B313" s="211" t="s">
        <v>234</v>
      </c>
      <c r="C313" s="292">
        <v>211</v>
      </c>
      <c r="D313" s="292">
        <f>SUM(D314:D315)</f>
        <v>255</v>
      </c>
    </row>
    <row r="314" ht="17.25" customHeight="1" spans="1:4">
      <c r="A314" s="207">
        <v>2060601</v>
      </c>
      <c r="B314" s="211" t="s">
        <v>235</v>
      </c>
      <c r="C314" s="292">
        <v>124</v>
      </c>
      <c r="D314" s="292">
        <v>138</v>
      </c>
    </row>
    <row r="315" ht="17.25" customHeight="1" spans="1:4">
      <c r="A315" s="207">
        <v>2060602</v>
      </c>
      <c r="B315" s="211" t="s">
        <v>236</v>
      </c>
      <c r="C315" s="292">
        <v>87</v>
      </c>
      <c r="D315" s="292">
        <v>117</v>
      </c>
    </row>
    <row r="316" ht="17.25" customHeight="1" spans="1:4">
      <c r="A316" s="207">
        <v>20607</v>
      </c>
      <c r="B316" s="211" t="s">
        <v>237</v>
      </c>
      <c r="C316" s="292">
        <v>1184</v>
      </c>
      <c r="D316" s="292">
        <f>SUM(D317:D321)</f>
        <v>1407</v>
      </c>
    </row>
    <row r="317" ht="17.25" customHeight="1" spans="1:4">
      <c r="A317" s="207">
        <v>2060701</v>
      </c>
      <c r="B317" s="211" t="s">
        <v>223</v>
      </c>
      <c r="C317" s="292">
        <v>522</v>
      </c>
      <c r="D317" s="292">
        <v>596</v>
      </c>
    </row>
    <row r="318" ht="17.25" customHeight="1" spans="1:4">
      <c r="A318" s="207">
        <v>2060702</v>
      </c>
      <c r="B318" s="211" t="s">
        <v>238</v>
      </c>
      <c r="C318" s="292">
        <v>501</v>
      </c>
      <c r="D318" s="292">
        <v>509</v>
      </c>
    </row>
    <row r="319" ht="17.25" customHeight="1" spans="1:4">
      <c r="A319" s="207">
        <v>2060704</v>
      </c>
      <c r="B319" s="211" t="s">
        <v>239</v>
      </c>
      <c r="C319" s="292">
        <v>6</v>
      </c>
      <c r="D319" s="292">
        <v>5</v>
      </c>
    </row>
    <row r="320" ht="17.25" customHeight="1" spans="1:4">
      <c r="A320" s="207">
        <v>2060705</v>
      </c>
      <c r="B320" s="211" t="s">
        <v>240</v>
      </c>
      <c r="C320" s="292">
        <v>134</v>
      </c>
      <c r="D320" s="292">
        <v>276</v>
      </c>
    </row>
    <row r="321" ht="17.25" customHeight="1" spans="1:4">
      <c r="A321" s="207">
        <v>2060799</v>
      </c>
      <c r="B321" s="211" t="s">
        <v>241</v>
      </c>
      <c r="C321" s="292">
        <v>21</v>
      </c>
      <c r="D321" s="292">
        <v>21</v>
      </c>
    </row>
    <row r="322" ht="17.25" customHeight="1" spans="1:4">
      <c r="A322" s="207">
        <v>20608</v>
      </c>
      <c r="B322" s="211" t="s">
        <v>242</v>
      </c>
      <c r="C322" s="292">
        <v>731</v>
      </c>
      <c r="D322" s="292">
        <v>300</v>
      </c>
    </row>
    <row r="323" ht="17.25" customHeight="1" spans="1:4">
      <c r="A323" s="207">
        <v>2060899</v>
      </c>
      <c r="B323" s="211" t="s">
        <v>243</v>
      </c>
      <c r="C323" s="292">
        <v>731</v>
      </c>
      <c r="D323" s="292">
        <v>300</v>
      </c>
    </row>
    <row r="324" ht="17.25" customHeight="1" spans="1:4">
      <c r="A324" s="207">
        <v>20609</v>
      </c>
      <c r="B324" s="211" t="s">
        <v>244</v>
      </c>
      <c r="C324" s="292">
        <v>1836</v>
      </c>
      <c r="D324" s="292"/>
    </row>
    <row r="325" ht="17.25" customHeight="1" spans="1:4">
      <c r="A325" s="207">
        <v>2060901</v>
      </c>
      <c r="B325" s="211" t="s">
        <v>245</v>
      </c>
      <c r="C325" s="292">
        <v>1760</v>
      </c>
      <c r="D325" s="292"/>
    </row>
    <row r="326" ht="17.25" customHeight="1" spans="1:4">
      <c r="A326" s="207">
        <v>2060999</v>
      </c>
      <c r="B326" s="211" t="s">
        <v>246</v>
      </c>
      <c r="C326" s="292">
        <v>76</v>
      </c>
      <c r="D326" s="292"/>
    </row>
    <row r="327" ht="17.25" customHeight="1" spans="1:4">
      <c r="A327" s="207">
        <v>20699</v>
      </c>
      <c r="B327" s="211" t="s">
        <v>247</v>
      </c>
      <c r="C327" s="292">
        <v>13951</v>
      </c>
      <c r="D327" s="292">
        <v>2619</v>
      </c>
    </row>
    <row r="328" ht="17.25" customHeight="1" spans="1:4">
      <c r="A328" s="207">
        <v>2069901</v>
      </c>
      <c r="B328" s="211" t="s">
        <v>248</v>
      </c>
      <c r="C328" s="292">
        <v>69</v>
      </c>
      <c r="D328" s="292"/>
    </row>
    <row r="329" ht="17.25" customHeight="1" spans="1:4">
      <c r="A329" s="207">
        <v>2069999</v>
      </c>
      <c r="B329" s="211" t="s">
        <v>249</v>
      </c>
      <c r="C329" s="292">
        <v>13882</v>
      </c>
      <c r="D329" s="292">
        <v>2619</v>
      </c>
    </row>
    <row r="330" ht="17.25" customHeight="1" spans="1:4">
      <c r="A330" s="207">
        <v>207</v>
      </c>
      <c r="B330" s="211" t="s">
        <v>250</v>
      </c>
      <c r="C330" s="292">
        <v>68741</v>
      </c>
      <c r="D330" s="292">
        <f>SUM(D331,D346,D353,D362,D367,D374)</f>
        <v>62461</v>
      </c>
    </row>
    <row r="331" ht="17.25" customHeight="1" spans="1:4">
      <c r="A331" s="207">
        <v>20701</v>
      </c>
      <c r="B331" s="211" t="s">
        <v>251</v>
      </c>
      <c r="C331" s="292">
        <v>30028</v>
      </c>
      <c r="D331" s="292">
        <f>SUM(D332:D345)</f>
        <v>27893</v>
      </c>
    </row>
    <row r="332" ht="17.25" customHeight="1" spans="1:4">
      <c r="A332" s="207">
        <v>2070101</v>
      </c>
      <c r="B332" s="211" t="s">
        <v>39</v>
      </c>
      <c r="C332" s="292">
        <v>6818</v>
      </c>
      <c r="D332" s="292">
        <v>7770</v>
      </c>
    </row>
    <row r="333" ht="17.25" customHeight="1" spans="1:4">
      <c r="A333" s="207">
        <v>2070102</v>
      </c>
      <c r="B333" s="211" t="s">
        <v>40</v>
      </c>
      <c r="C333" s="292">
        <v>2643</v>
      </c>
      <c r="D333" s="292">
        <v>402</v>
      </c>
    </row>
    <row r="334" ht="17.25" customHeight="1" spans="1:4">
      <c r="A334" s="207">
        <v>2070103</v>
      </c>
      <c r="B334" s="211" t="s">
        <v>41</v>
      </c>
      <c r="C334" s="292">
        <v>564</v>
      </c>
      <c r="D334" s="292">
        <v>639</v>
      </c>
    </row>
    <row r="335" ht="17.25" customHeight="1" spans="1:4">
      <c r="A335" s="207">
        <v>2070104</v>
      </c>
      <c r="B335" s="211" t="s">
        <v>252</v>
      </c>
      <c r="C335" s="292">
        <v>1671</v>
      </c>
      <c r="D335" s="292">
        <v>1806</v>
      </c>
    </row>
    <row r="336" ht="17.25" customHeight="1" spans="1:4">
      <c r="A336" s="207">
        <v>2070105</v>
      </c>
      <c r="B336" s="211" t="s">
        <v>253</v>
      </c>
      <c r="C336" s="292">
        <v>256</v>
      </c>
      <c r="D336" s="292">
        <v>312</v>
      </c>
    </row>
    <row r="337" ht="17.25" customHeight="1" spans="1:4">
      <c r="A337" s="207">
        <v>2070107</v>
      </c>
      <c r="B337" s="211" t="s">
        <v>254</v>
      </c>
      <c r="C337" s="292">
        <v>2783</v>
      </c>
      <c r="D337" s="292">
        <v>3067</v>
      </c>
    </row>
    <row r="338" ht="17.25" customHeight="1" spans="1:4">
      <c r="A338" s="207">
        <v>2070108</v>
      </c>
      <c r="B338" s="211" t="s">
        <v>255</v>
      </c>
      <c r="C338" s="292">
        <v>1516</v>
      </c>
      <c r="D338" s="292">
        <v>320</v>
      </c>
    </row>
    <row r="339" ht="17.25" customHeight="1" spans="1:4">
      <c r="A339" s="207">
        <v>2070109</v>
      </c>
      <c r="B339" s="211" t="s">
        <v>256</v>
      </c>
      <c r="C339" s="292">
        <v>1250</v>
      </c>
      <c r="D339" s="292">
        <v>1223</v>
      </c>
    </row>
    <row r="340" ht="17.25" customHeight="1" spans="1:4">
      <c r="A340" s="207">
        <v>2070110</v>
      </c>
      <c r="B340" s="211" t="s">
        <v>257</v>
      </c>
      <c r="C340" s="292">
        <v>103</v>
      </c>
      <c r="D340" s="292">
        <v>119</v>
      </c>
    </row>
    <row r="341" ht="17.25" customHeight="1" spans="1:4">
      <c r="A341" s="207">
        <v>2070111</v>
      </c>
      <c r="B341" s="211" t="s">
        <v>258</v>
      </c>
      <c r="C341" s="292">
        <v>952</v>
      </c>
      <c r="D341" s="292">
        <v>366</v>
      </c>
    </row>
    <row r="342" ht="17.25" customHeight="1" spans="1:4">
      <c r="A342" s="207">
        <v>2070112</v>
      </c>
      <c r="B342" s="211" t="s">
        <v>259</v>
      </c>
      <c r="C342" s="292">
        <v>1060</v>
      </c>
      <c r="D342" s="292">
        <v>601</v>
      </c>
    </row>
    <row r="343" ht="17.25" customHeight="1" spans="1:4">
      <c r="A343" s="207">
        <v>2070113</v>
      </c>
      <c r="B343" s="211" t="s">
        <v>260</v>
      </c>
      <c r="C343" s="292">
        <v>2160</v>
      </c>
      <c r="D343" s="292">
        <v>1148</v>
      </c>
    </row>
    <row r="344" ht="17.25" customHeight="1" spans="1:4">
      <c r="A344" s="207">
        <v>2070114</v>
      </c>
      <c r="B344" s="211" t="s">
        <v>261</v>
      </c>
      <c r="C344" s="292">
        <v>231</v>
      </c>
      <c r="D344" s="292">
        <v>201</v>
      </c>
    </row>
    <row r="345" ht="17.25" customHeight="1" spans="1:4">
      <c r="A345" s="207">
        <v>2070199</v>
      </c>
      <c r="B345" s="211" t="s">
        <v>262</v>
      </c>
      <c r="C345" s="292">
        <v>8021</v>
      </c>
      <c r="D345" s="292">
        <v>9919</v>
      </c>
    </row>
    <row r="346" ht="17.25" customHeight="1" spans="1:4">
      <c r="A346" s="207">
        <v>20702</v>
      </c>
      <c r="B346" s="211" t="s">
        <v>263</v>
      </c>
      <c r="C346" s="292">
        <v>9987</v>
      </c>
      <c r="D346" s="292">
        <f>SUM(D347:D352)</f>
        <v>10882</v>
      </c>
    </row>
    <row r="347" ht="17.25" customHeight="1" spans="1:4">
      <c r="A347" s="207">
        <v>2070201</v>
      </c>
      <c r="B347" s="211" t="s">
        <v>39</v>
      </c>
      <c r="C347" s="292">
        <v>256</v>
      </c>
      <c r="D347" s="292">
        <v>2010</v>
      </c>
    </row>
    <row r="348" ht="17.25" customHeight="1" spans="1:4">
      <c r="A348" s="207">
        <v>2070202</v>
      </c>
      <c r="B348" s="211" t="s">
        <v>40</v>
      </c>
      <c r="C348" s="292">
        <v>19</v>
      </c>
      <c r="D348" s="292">
        <v>9</v>
      </c>
    </row>
    <row r="349" ht="17.25" customHeight="1" spans="1:4">
      <c r="A349" s="207">
        <v>2070204</v>
      </c>
      <c r="B349" s="211" t="s">
        <v>264</v>
      </c>
      <c r="C349" s="292">
        <v>4462</v>
      </c>
      <c r="D349" s="292">
        <v>5562</v>
      </c>
    </row>
    <row r="350" ht="17.25" customHeight="1" spans="1:4">
      <c r="A350" s="207">
        <v>2070205</v>
      </c>
      <c r="B350" s="211" t="s">
        <v>265</v>
      </c>
      <c r="C350" s="292">
        <v>4551</v>
      </c>
      <c r="D350" s="292">
        <v>3251</v>
      </c>
    </row>
    <row r="351" ht="17.25" customHeight="1" spans="1:4">
      <c r="A351" s="207">
        <v>2070206</v>
      </c>
      <c r="B351" s="211" t="s">
        <v>266</v>
      </c>
      <c r="C351" s="292">
        <v>617</v>
      </c>
      <c r="D351" s="292"/>
    </row>
    <row r="352" ht="17.25" customHeight="1" spans="1:4">
      <c r="A352" s="207">
        <v>2070299</v>
      </c>
      <c r="B352" s="211" t="s">
        <v>267</v>
      </c>
      <c r="C352" s="292">
        <v>82</v>
      </c>
      <c r="D352" s="292">
        <v>50</v>
      </c>
    </row>
    <row r="353" ht="17.25" customHeight="1" spans="1:4">
      <c r="A353" s="207">
        <v>20703</v>
      </c>
      <c r="B353" s="211" t="s">
        <v>268</v>
      </c>
      <c r="C353" s="292">
        <v>6131</v>
      </c>
      <c r="D353" s="292">
        <f>SUM(D354:D361)</f>
        <v>4721</v>
      </c>
    </row>
    <row r="354" ht="17.25" customHeight="1" spans="1:4">
      <c r="A354" s="207">
        <v>2070301</v>
      </c>
      <c r="B354" s="211" t="s">
        <v>39</v>
      </c>
      <c r="C354" s="292">
        <v>441</v>
      </c>
      <c r="D354" s="292">
        <v>587</v>
      </c>
    </row>
    <row r="355" ht="17.25" customHeight="1" spans="1:4">
      <c r="A355" s="207">
        <v>2070302</v>
      </c>
      <c r="B355" s="211" t="s">
        <v>40</v>
      </c>
      <c r="C355" s="292">
        <v>16</v>
      </c>
      <c r="D355" s="292"/>
    </row>
    <row r="356" ht="17.25" customHeight="1" spans="1:4">
      <c r="A356" s="207">
        <v>2070304</v>
      </c>
      <c r="B356" s="211" t="s">
        <v>269</v>
      </c>
      <c r="C356" s="292">
        <v>87</v>
      </c>
      <c r="D356" s="292">
        <v>101</v>
      </c>
    </row>
    <row r="357" ht="17.25" customHeight="1" spans="1:4">
      <c r="A357" s="207">
        <v>2070305</v>
      </c>
      <c r="B357" s="211" t="s">
        <v>270</v>
      </c>
      <c r="C357" s="292">
        <v>273</v>
      </c>
      <c r="D357" s="292">
        <v>382</v>
      </c>
    </row>
    <row r="358" ht="17.25" customHeight="1" spans="1:4">
      <c r="A358" s="207">
        <v>2070307</v>
      </c>
      <c r="B358" s="211" t="s">
        <v>271</v>
      </c>
      <c r="C358" s="292">
        <v>1593</v>
      </c>
      <c r="D358" s="292">
        <v>1589</v>
      </c>
    </row>
    <row r="359" ht="17.25" customHeight="1" spans="1:4">
      <c r="A359" s="207">
        <v>2070308</v>
      </c>
      <c r="B359" s="211" t="s">
        <v>272</v>
      </c>
      <c r="C359" s="292">
        <v>2132</v>
      </c>
      <c r="D359" s="292">
        <v>816</v>
      </c>
    </row>
    <row r="360" ht="17.25" customHeight="1" spans="1:4">
      <c r="A360" s="207">
        <v>2070309</v>
      </c>
      <c r="B360" s="211" t="s">
        <v>273</v>
      </c>
      <c r="C360" s="292">
        <v>0</v>
      </c>
      <c r="D360" s="292">
        <v>3</v>
      </c>
    </row>
    <row r="361" ht="17.25" customHeight="1" spans="1:4">
      <c r="A361" s="207">
        <v>2070399</v>
      </c>
      <c r="B361" s="211" t="s">
        <v>274</v>
      </c>
      <c r="C361" s="292">
        <v>1589</v>
      </c>
      <c r="D361" s="292">
        <v>1243</v>
      </c>
    </row>
    <row r="362" ht="17.25" customHeight="1" spans="1:4">
      <c r="A362" s="207">
        <v>20706</v>
      </c>
      <c r="B362" s="211" t="s">
        <v>275</v>
      </c>
      <c r="C362" s="292">
        <v>2457</v>
      </c>
      <c r="D362" s="292">
        <f>SUM(D363:D366)</f>
        <v>5955</v>
      </c>
    </row>
    <row r="363" ht="17.25" customHeight="1" spans="1:4">
      <c r="A363" s="207">
        <v>2070604</v>
      </c>
      <c r="B363" s="211" t="s">
        <v>276</v>
      </c>
      <c r="C363" s="292">
        <v>108</v>
      </c>
      <c r="D363" s="292">
        <v>158</v>
      </c>
    </row>
    <row r="364" ht="17.25" customHeight="1" spans="1:4">
      <c r="A364" s="207">
        <v>2070605</v>
      </c>
      <c r="B364" s="211" t="s">
        <v>277</v>
      </c>
      <c r="C364" s="292">
        <v>2348</v>
      </c>
      <c r="D364" s="292">
        <v>5723</v>
      </c>
    </row>
    <row r="365" ht="17.25" customHeight="1" spans="1:4">
      <c r="A365" s="207">
        <v>2070607</v>
      </c>
      <c r="B365" s="211" t="s">
        <v>278</v>
      </c>
      <c r="C365" s="292">
        <v>0</v>
      </c>
      <c r="D365" s="292">
        <v>19</v>
      </c>
    </row>
    <row r="366" ht="17.25" customHeight="1" spans="1:4">
      <c r="A366" s="207">
        <v>2070699</v>
      </c>
      <c r="B366" s="211" t="s">
        <v>279</v>
      </c>
      <c r="C366" s="292">
        <v>1</v>
      </c>
      <c r="D366" s="292">
        <v>55</v>
      </c>
    </row>
    <row r="367" ht="17.25" customHeight="1" spans="1:4">
      <c r="A367" s="207">
        <v>20708</v>
      </c>
      <c r="B367" s="211" t="s">
        <v>280</v>
      </c>
      <c r="C367" s="292">
        <v>14828</v>
      </c>
      <c r="D367" s="292">
        <f>SUM(D368:D373)</f>
        <v>8690</v>
      </c>
    </row>
    <row r="368" ht="17.25" customHeight="1" spans="1:4">
      <c r="A368" s="207">
        <v>2070801</v>
      </c>
      <c r="B368" s="211" t="s">
        <v>39</v>
      </c>
      <c r="C368" s="292">
        <v>1163</v>
      </c>
      <c r="D368" s="292">
        <v>1326</v>
      </c>
    </row>
    <row r="369" ht="17.25" customHeight="1" spans="1:4">
      <c r="A369" s="207">
        <v>2070802</v>
      </c>
      <c r="B369" s="211" t="s">
        <v>40</v>
      </c>
      <c r="C369" s="292">
        <v>48</v>
      </c>
      <c r="D369" s="292">
        <v>36</v>
      </c>
    </row>
    <row r="370" ht="17.25" customHeight="1" spans="1:4">
      <c r="A370" s="207">
        <v>2070803</v>
      </c>
      <c r="B370" s="211" t="s">
        <v>41</v>
      </c>
      <c r="C370" s="292">
        <v>408</v>
      </c>
      <c r="D370" s="292">
        <v>435</v>
      </c>
    </row>
    <row r="371" ht="17.25" customHeight="1" spans="1:4">
      <c r="A371" s="207">
        <v>2070807</v>
      </c>
      <c r="B371" s="211" t="s">
        <v>281</v>
      </c>
      <c r="C371" s="292">
        <v>2006</v>
      </c>
      <c r="D371" s="292">
        <v>2007</v>
      </c>
    </row>
    <row r="372" ht="17.25" customHeight="1" spans="1:4">
      <c r="A372" s="207">
        <v>2070808</v>
      </c>
      <c r="B372" s="211" t="s">
        <v>282</v>
      </c>
      <c r="C372" s="292">
        <v>9055</v>
      </c>
      <c r="D372" s="292">
        <v>4356</v>
      </c>
    </row>
    <row r="373" ht="17.25" customHeight="1" spans="1:4">
      <c r="A373" s="207">
        <v>2070899</v>
      </c>
      <c r="B373" s="211" t="s">
        <v>283</v>
      </c>
      <c r="C373" s="292">
        <v>2148</v>
      </c>
      <c r="D373" s="292">
        <v>530</v>
      </c>
    </row>
    <row r="374" ht="17.25" customHeight="1" spans="1:4">
      <c r="A374" s="207">
        <v>20799</v>
      </c>
      <c r="B374" s="211" t="s">
        <v>284</v>
      </c>
      <c r="C374" s="292">
        <v>5310</v>
      </c>
      <c r="D374" s="292">
        <f>SUM(D375:D376)</f>
        <v>4320</v>
      </c>
    </row>
    <row r="375" ht="17.25" customHeight="1" spans="1:4">
      <c r="A375" s="207">
        <v>2079902</v>
      </c>
      <c r="B375" s="211" t="s">
        <v>285</v>
      </c>
      <c r="C375" s="292">
        <v>7</v>
      </c>
      <c r="D375" s="292">
        <v>43</v>
      </c>
    </row>
    <row r="376" ht="17.25" customHeight="1" spans="1:4">
      <c r="A376" s="207">
        <v>2079999</v>
      </c>
      <c r="B376" s="211" t="s">
        <v>286</v>
      </c>
      <c r="C376" s="292">
        <v>5303</v>
      </c>
      <c r="D376" s="292">
        <v>4277</v>
      </c>
    </row>
    <row r="377" ht="17.25" customHeight="1" spans="1:4">
      <c r="A377" s="207">
        <v>208</v>
      </c>
      <c r="B377" s="211" t="s">
        <v>287</v>
      </c>
      <c r="C377" s="292">
        <v>1109989</v>
      </c>
      <c r="D377" s="292">
        <f>SUM(D378,D392,D399,D400,D409,D411,D421,D430,D437,D444,D452,D458,D461,D464,D467,D468,D471,D475,D478,D486,D489)</f>
        <v>1245141</v>
      </c>
    </row>
    <row r="378" ht="17.25" customHeight="1" spans="1:4">
      <c r="A378" s="207">
        <v>20801</v>
      </c>
      <c r="B378" s="211" t="s">
        <v>288</v>
      </c>
      <c r="C378" s="292">
        <v>25743</v>
      </c>
      <c r="D378" s="292">
        <f>SUM(D379:D391)</f>
        <v>35091</v>
      </c>
    </row>
    <row r="379" ht="17.25" customHeight="1" spans="1:4">
      <c r="A379" s="207">
        <v>2080101</v>
      </c>
      <c r="B379" s="211" t="s">
        <v>39</v>
      </c>
      <c r="C379" s="292">
        <v>6672</v>
      </c>
      <c r="D379" s="292">
        <v>7604</v>
      </c>
    </row>
    <row r="380" ht="17.25" customHeight="1" spans="1:4">
      <c r="A380" s="207">
        <v>2080102</v>
      </c>
      <c r="B380" s="211" t="s">
        <v>40</v>
      </c>
      <c r="C380" s="292">
        <v>831</v>
      </c>
      <c r="D380" s="292">
        <v>1443</v>
      </c>
    </row>
    <row r="381" ht="17.25" customHeight="1" spans="1:4">
      <c r="A381" s="207">
        <v>2080104</v>
      </c>
      <c r="B381" s="211" t="s">
        <v>289</v>
      </c>
      <c r="C381" s="292">
        <v>553</v>
      </c>
      <c r="D381" s="292">
        <v>402</v>
      </c>
    </row>
    <row r="382" ht="17.25" customHeight="1" spans="1:4">
      <c r="A382" s="207">
        <v>2080105</v>
      </c>
      <c r="B382" s="211" t="s">
        <v>290</v>
      </c>
      <c r="C382" s="292">
        <v>49</v>
      </c>
      <c r="D382" s="292">
        <v>492</v>
      </c>
    </row>
    <row r="383" ht="17.25" customHeight="1" spans="1:4">
      <c r="A383" s="207">
        <v>2080106</v>
      </c>
      <c r="B383" s="211" t="s">
        <v>291</v>
      </c>
      <c r="C383" s="292">
        <v>1050</v>
      </c>
      <c r="D383" s="292">
        <v>1196</v>
      </c>
    </row>
    <row r="384" ht="17.25" customHeight="1" spans="1:4">
      <c r="A384" s="207">
        <v>2080107</v>
      </c>
      <c r="B384" s="211" t="s">
        <v>292</v>
      </c>
      <c r="C384" s="292">
        <v>413</v>
      </c>
      <c r="D384" s="292">
        <v>4551</v>
      </c>
    </row>
    <row r="385" ht="17.25" customHeight="1" spans="1:4">
      <c r="A385" s="207">
        <v>2080108</v>
      </c>
      <c r="B385" s="211" t="s">
        <v>72</v>
      </c>
      <c r="C385" s="292">
        <v>46</v>
      </c>
      <c r="D385" s="292">
        <v>38</v>
      </c>
    </row>
    <row r="386" ht="17.25" customHeight="1" spans="1:4">
      <c r="A386" s="207">
        <v>2080109</v>
      </c>
      <c r="B386" s="211" t="s">
        <v>293</v>
      </c>
      <c r="C386" s="292">
        <v>8053</v>
      </c>
      <c r="D386" s="292">
        <v>8929</v>
      </c>
    </row>
    <row r="387" ht="17.25" customHeight="1" spans="1:4">
      <c r="A387" s="207">
        <v>2080110</v>
      </c>
      <c r="B387" s="211" t="s">
        <v>294</v>
      </c>
      <c r="C387" s="292">
        <v>21</v>
      </c>
      <c r="D387" s="292">
        <v>22</v>
      </c>
    </row>
    <row r="388" ht="17.25" customHeight="1" spans="1:4">
      <c r="A388" s="207">
        <v>2080112</v>
      </c>
      <c r="B388" s="211" t="s">
        <v>295</v>
      </c>
      <c r="C388" s="292">
        <v>132</v>
      </c>
      <c r="D388" s="292">
        <v>185</v>
      </c>
    </row>
    <row r="389" ht="17.25" customHeight="1" spans="1:4">
      <c r="A389" s="207">
        <v>2080116</v>
      </c>
      <c r="B389" s="211" t="s">
        <v>296</v>
      </c>
      <c r="C389" s="292">
        <v>149</v>
      </c>
      <c r="D389" s="292">
        <v>301</v>
      </c>
    </row>
    <row r="390" ht="17.25" customHeight="1" spans="1:4">
      <c r="A390" s="207">
        <v>2080150</v>
      </c>
      <c r="B390" s="211" t="s">
        <v>46</v>
      </c>
      <c r="C390" s="292">
        <v>3918</v>
      </c>
      <c r="D390" s="292">
        <v>4153</v>
      </c>
    </row>
    <row r="391" ht="17.25" customHeight="1" spans="1:4">
      <c r="A391" s="207">
        <v>2080199</v>
      </c>
      <c r="B391" s="211" t="s">
        <v>297</v>
      </c>
      <c r="C391" s="292">
        <v>3856</v>
      </c>
      <c r="D391" s="292">
        <v>5775</v>
      </c>
    </row>
    <row r="392" ht="17.25" customHeight="1" spans="1:4">
      <c r="A392" s="207">
        <v>20802</v>
      </c>
      <c r="B392" s="211" t="s">
        <v>298</v>
      </c>
      <c r="C392" s="292">
        <v>8364</v>
      </c>
      <c r="D392" s="292">
        <f>SUM(D393:D398)</f>
        <v>9527</v>
      </c>
    </row>
    <row r="393" ht="17.25" customHeight="1" spans="1:4">
      <c r="A393" s="207">
        <v>2080201</v>
      </c>
      <c r="B393" s="211" t="s">
        <v>39</v>
      </c>
      <c r="C393" s="292">
        <v>4672</v>
      </c>
      <c r="D393" s="292">
        <v>5639</v>
      </c>
    </row>
    <row r="394" ht="17.25" customHeight="1" spans="1:4">
      <c r="A394" s="207">
        <v>2080202</v>
      </c>
      <c r="B394" s="211" t="s">
        <v>40</v>
      </c>
      <c r="C394" s="292">
        <v>137</v>
      </c>
      <c r="D394" s="292">
        <v>264</v>
      </c>
    </row>
    <row r="395" ht="17.25" customHeight="1" spans="1:4">
      <c r="A395" s="207">
        <v>2080207</v>
      </c>
      <c r="B395" s="211" t="s">
        <v>299</v>
      </c>
      <c r="C395" s="292">
        <v>40</v>
      </c>
      <c r="D395" s="292">
        <v>9</v>
      </c>
    </row>
    <row r="396" ht="17.25" customHeight="1" spans="1:4">
      <c r="A396" s="207">
        <v>2080208</v>
      </c>
      <c r="B396" s="211" t="s">
        <v>300</v>
      </c>
      <c r="C396" s="292">
        <v>303</v>
      </c>
      <c r="D396" s="292">
        <v>22</v>
      </c>
    </row>
    <row r="397" ht="17.25" customHeight="1" spans="1:4">
      <c r="A397" s="207">
        <v>2080209</v>
      </c>
      <c r="B397" s="211" t="s">
        <v>301</v>
      </c>
      <c r="C397" s="292"/>
      <c r="D397" s="292">
        <v>3</v>
      </c>
    </row>
    <row r="398" ht="17.25" customHeight="1" spans="1:4">
      <c r="A398" s="207">
        <v>2080299</v>
      </c>
      <c r="B398" s="211" t="s">
        <v>302</v>
      </c>
      <c r="C398" s="292">
        <v>3212</v>
      </c>
      <c r="D398" s="292">
        <v>3590</v>
      </c>
    </row>
    <row r="399" ht="17.25" customHeight="1" spans="1:4">
      <c r="A399" s="207">
        <v>20804</v>
      </c>
      <c r="B399" s="211" t="s">
        <v>303</v>
      </c>
      <c r="C399" s="292">
        <v>0</v>
      </c>
      <c r="D399" s="292"/>
    </row>
    <row r="400" ht="17.25" customHeight="1" spans="1:4">
      <c r="A400" s="207">
        <v>20805</v>
      </c>
      <c r="B400" s="211" t="s">
        <v>304</v>
      </c>
      <c r="C400" s="292">
        <v>589836</v>
      </c>
      <c r="D400" s="292">
        <f>SUM(D401:D408)</f>
        <v>677968</v>
      </c>
    </row>
    <row r="401" ht="17.25" customHeight="1" spans="1:4">
      <c r="A401" s="207">
        <v>2080501</v>
      </c>
      <c r="B401" s="211" t="s">
        <v>305</v>
      </c>
      <c r="C401" s="292">
        <v>29613</v>
      </c>
      <c r="D401" s="292">
        <v>37280</v>
      </c>
    </row>
    <row r="402" ht="17.25" customHeight="1" spans="1:4">
      <c r="A402" s="207">
        <v>2080502</v>
      </c>
      <c r="B402" s="211" t="s">
        <v>306</v>
      </c>
      <c r="C402" s="292">
        <v>50031</v>
      </c>
      <c r="D402" s="292">
        <v>49684</v>
      </c>
    </row>
    <row r="403" ht="17.25" customHeight="1" spans="1:4">
      <c r="A403" s="207">
        <v>2080503</v>
      </c>
      <c r="B403" s="211" t="s">
        <v>307</v>
      </c>
      <c r="C403" s="292">
        <v>158</v>
      </c>
      <c r="D403" s="292">
        <v>330</v>
      </c>
    </row>
    <row r="404" ht="17.25" customHeight="1" spans="1:4">
      <c r="A404" s="207">
        <v>2080505</v>
      </c>
      <c r="B404" s="211" t="s">
        <v>308</v>
      </c>
      <c r="C404" s="292">
        <v>152977</v>
      </c>
      <c r="D404" s="292">
        <v>184764</v>
      </c>
    </row>
    <row r="405" ht="17.25" customHeight="1" spans="1:4">
      <c r="A405" s="207">
        <v>2080506</v>
      </c>
      <c r="B405" s="211" t="s">
        <v>309</v>
      </c>
      <c r="C405" s="292">
        <v>27241</v>
      </c>
      <c r="D405" s="292">
        <v>39535</v>
      </c>
    </row>
    <row r="406" ht="17.25" customHeight="1" spans="1:4">
      <c r="A406" s="207">
        <v>2080507</v>
      </c>
      <c r="B406" s="211" t="s">
        <v>310</v>
      </c>
      <c r="C406" s="292">
        <v>311670</v>
      </c>
      <c r="D406" s="292">
        <v>360409</v>
      </c>
    </row>
    <row r="407" ht="17.25" customHeight="1" spans="1:4">
      <c r="A407" s="207">
        <v>2080508</v>
      </c>
      <c r="B407" s="211" t="s">
        <v>311</v>
      </c>
      <c r="C407" s="292">
        <v>8892</v>
      </c>
      <c r="D407" s="292">
        <v>217</v>
      </c>
    </row>
    <row r="408" ht="17.25" customHeight="1" spans="1:4">
      <c r="A408" s="207">
        <v>2080599</v>
      </c>
      <c r="B408" s="211" t="s">
        <v>312</v>
      </c>
      <c r="C408" s="292">
        <v>9254</v>
      </c>
      <c r="D408" s="292">
        <v>5749</v>
      </c>
    </row>
    <row r="409" ht="17.25" customHeight="1" spans="1:4">
      <c r="A409" s="207">
        <v>20806</v>
      </c>
      <c r="B409" s="211" t="s">
        <v>313</v>
      </c>
      <c r="C409" s="292">
        <v>862</v>
      </c>
      <c r="D409" s="292">
        <v>311</v>
      </c>
    </row>
    <row r="410" ht="17.25" customHeight="1" spans="1:4">
      <c r="A410" s="207">
        <v>2080699</v>
      </c>
      <c r="B410" s="211" t="s">
        <v>314</v>
      </c>
      <c r="C410" s="292">
        <v>862</v>
      </c>
      <c r="D410" s="292">
        <v>311</v>
      </c>
    </row>
    <row r="411" ht="17.25" customHeight="1" spans="1:4">
      <c r="A411" s="207">
        <v>20807</v>
      </c>
      <c r="B411" s="211" t="s">
        <v>315</v>
      </c>
      <c r="C411" s="292">
        <v>34583</v>
      </c>
      <c r="D411" s="292">
        <f>SUM(D412:D420)</f>
        <v>29794</v>
      </c>
    </row>
    <row r="412" ht="17.25" customHeight="1" spans="1:4">
      <c r="A412" s="207">
        <v>2080701</v>
      </c>
      <c r="B412" s="211" t="s">
        <v>316</v>
      </c>
      <c r="C412" s="292">
        <v>792</v>
      </c>
      <c r="D412" s="292">
        <v>3801</v>
      </c>
    </row>
    <row r="413" ht="17.25" customHeight="1" spans="1:4">
      <c r="A413" s="207">
        <v>2080702</v>
      </c>
      <c r="B413" s="211" t="s">
        <v>317</v>
      </c>
      <c r="C413" s="292">
        <v>326</v>
      </c>
      <c r="D413" s="292">
        <v>147</v>
      </c>
    </row>
    <row r="414" ht="17.25" customHeight="1" spans="1:4">
      <c r="A414" s="207">
        <v>2080704</v>
      </c>
      <c r="B414" s="211" t="s">
        <v>318</v>
      </c>
      <c r="C414" s="292">
        <v>10552</v>
      </c>
      <c r="D414" s="292">
        <v>3436</v>
      </c>
    </row>
    <row r="415" ht="17.25" customHeight="1" spans="1:4">
      <c r="A415" s="207">
        <v>2080705</v>
      </c>
      <c r="B415" s="211" t="s">
        <v>319</v>
      </c>
      <c r="C415" s="292">
        <v>12643</v>
      </c>
      <c r="D415" s="292">
        <v>3465</v>
      </c>
    </row>
    <row r="416" ht="17.25" customHeight="1" spans="1:4">
      <c r="A416" s="207">
        <v>2080709</v>
      </c>
      <c r="B416" s="211" t="s">
        <v>320</v>
      </c>
      <c r="C416" s="292">
        <v>29</v>
      </c>
      <c r="D416" s="292"/>
    </row>
    <row r="417" ht="17.25" customHeight="1" spans="1:4">
      <c r="A417" s="207">
        <v>2080711</v>
      </c>
      <c r="B417" s="211" t="s">
        <v>321</v>
      </c>
      <c r="C417" s="292">
        <v>164</v>
      </c>
      <c r="D417" s="292">
        <v>1473</v>
      </c>
    </row>
    <row r="418" ht="17.25" customHeight="1" spans="1:4">
      <c r="A418" s="207">
        <v>2080712</v>
      </c>
      <c r="B418" s="211" t="s">
        <v>322</v>
      </c>
      <c r="C418" s="292">
        <v>130</v>
      </c>
      <c r="D418" s="292"/>
    </row>
    <row r="419" ht="17.25" customHeight="1" spans="1:4">
      <c r="A419" s="207">
        <v>2080713</v>
      </c>
      <c r="B419" s="211" t="s">
        <v>323</v>
      </c>
      <c r="C419" s="292">
        <v>112</v>
      </c>
      <c r="D419" s="292"/>
    </row>
    <row r="420" ht="17.25" customHeight="1" spans="1:4">
      <c r="A420" s="207">
        <v>2080799</v>
      </c>
      <c r="B420" s="211" t="s">
        <v>324</v>
      </c>
      <c r="C420" s="292">
        <v>9835</v>
      </c>
      <c r="D420" s="292">
        <v>17472</v>
      </c>
    </row>
    <row r="421" ht="17.25" customHeight="1" spans="1:4">
      <c r="A421" s="207">
        <v>20808</v>
      </c>
      <c r="B421" s="211" t="s">
        <v>325</v>
      </c>
      <c r="C421" s="292">
        <v>36620</v>
      </c>
      <c r="D421" s="292">
        <f>SUM(D422:D429)</f>
        <v>45304</v>
      </c>
    </row>
    <row r="422" ht="17.25" customHeight="1" spans="1:4">
      <c r="A422" s="207">
        <v>2080801</v>
      </c>
      <c r="B422" s="211" t="s">
        <v>326</v>
      </c>
      <c r="C422" s="292">
        <v>16042</v>
      </c>
      <c r="D422" s="292">
        <v>20403</v>
      </c>
    </row>
    <row r="423" ht="17.25" customHeight="1" spans="1:4">
      <c r="A423" s="207">
        <v>2080802</v>
      </c>
      <c r="B423" s="211" t="s">
        <v>327</v>
      </c>
      <c r="C423" s="292">
        <v>3988</v>
      </c>
      <c r="D423" s="292">
        <v>1178</v>
      </c>
    </row>
    <row r="424" ht="17.25" customHeight="1" spans="1:4">
      <c r="A424" s="207">
        <v>2080803</v>
      </c>
      <c r="B424" s="211" t="s">
        <v>328</v>
      </c>
      <c r="C424" s="292">
        <v>6412</v>
      </c>
      <c r="D424" s="292">
        <v>4434</v>
      </c>
    </row>
    <row r="425" ht="17.25" customHeight="1" spans="1:4">
      <c r="A425" s="207">
        <v>2080805</v>
      </c>
      <c r="B425" s="211" t="s">
        <v>329</v>
      </c>
      <c r="C425" s="292">
        <v>5979</v>
      </c>
      <c r="D425" s="292">
        <v>9881</v>
      </c>
    </row>
    <row r="426" ht="17.25" customHeight="1" spans="1:4">
      <c r="A426" s="207">
        <v>2080806</v>
      </c>
      <c r="B426" s="211" t="s">
        <v>330</v>
      </c>
      <c r="C426" s="292">
        <v>777</v>
      </c>
      <c r="D426" s="292">
        <v>2</v>
      </c>
    </row>
    <row r="427" ht="17.25" customHeight="1" spans="1:4">
      <c r="A427" s="207">
        <v>2080807</v>
      </c>
      <c r="B427" s="211" t="s">
        <v>331</v>
      </c>
      <c r="C427" s="292">
        <v>370</v>
      </c>
      <c r="D427" s="292">
        <v>1015</v>
      </c>
    </row>
    <row r="428" ht="17.25" customHeight="1" spans="1:4">
      <c r="A428" s="207">
        <v>2080808</v>
      </c>
      <c r="B428" s="211" t="s">
        <v>332</v>
      </c>
      <c r="C428" s="292">
        <v>553</v>
      </c>
      <c r="D428" s="292">
        <v>262</v>
      </c>
    </row>
    <row r="429" ht="17.25" customHeight="1" spans="1:4">
      <c r="A429" s="207">
        <v>2080899</v>
      </c>
      <c r="B429" s="211" t="s">
        <v>333</v>
      </c>
      <c r="C429" s="292">
        <v>2499</v>
      </c>
      <c r="D429" s="292">
        <v>8129</v>
      </c>
    </row>
    <row r="430" ht="17.25" customHeight="1" spans="1:4">
      <c r="A430" s="207">
        <v>20809</v>
      </c>
      <c r="B430" s="211" t="s">
        <v>334</v>
      </c>
      <c r="C430" s="292">
        <v>19474</v>
      </c>
      <c r="D430" s="292">
        <f>SUM(D431:D436)</f>
        <v>41014</v>
      </c>
    </row>
    <row r="431" ht="17.25" customHeight="1" spans="1:4">
      <c r="A431" s="207">
        <v>2080901</v>
      </c>
      <c r="B431" s="211" t="s">
        <v>335</v>
      </c>
      <c r="C431" s="292">
        <v>11927</v>
      </c>
      <c r="D431" s="292">
        <v>13597</v>
      </c>
    </row>
    <row r="432" ht="17.25" customHeight="1" spans="1:4">
      <c r="A432" s="207">
        <v>2080902</v>
      </c>
      <c r="B432" s="211" t="s">
        <v>336</v>
      </c>
      <c r="C432" s="292">
        <v>4051</v>
      </c>
      <c r="D432" s="292">
        <v>4365</v>
      </c>
    </row>
    <row r="433" ht="17.25" customHeight="1" spans="1:4">
      <c r="A433" s="207">
        <v>2080903</v>
      </c>
      <c r="B433" s="211" t="s">
        <v>337</v>
      </c>
      <c r="C433" s="292">
        <v>282</v>
      </c>
      <c r="D433" s="292">
        <v>239</v>
      </c>
    </row>
    <row r="434" ht="17.25" customHeight="1" spans="1:4">
      <c r="A434" s="207">
        <v>2080904</v>
      </c>
      <c r="B434" s="211" t="s">
        <v>338</v>
      </c>
      <c r="C434" s="292">
        <v>397</v>
      </c>
      <c r="D434" s="292">
        <v>180</v>
      </c>
    </row>
    <row r="435" ht="17.25" customHeight="1" spans="1:4">
      <c r="A435" s="207">
        <v>2080905</v>
      </c>
      <c r="B435" s="211" t="s">
        <v>339</v>
      </c>
      <c r="C435" s="292">
        <v>639</v>
      </c>
      <c r="D435" s="292">
        <v>1072</v>
      </c>
    </row>
    <row r="436" ht="17.25" customHeight="1" spans="1:4">
      <c r="A436" s="207">
        <v>2080999</v>
      </c>
      <c r="B436" s="211" t="s">
        <v>340</v>
      </c>
      <c r="C436" s="292">
        <v>2178</v>
      </c>
      <c r="D436" s="292">
        <v>21561</v>
      </c>
    </row>
    <row r="437" ht="17.25" customHeight="1" spans="1:4">
      <c r="A437" s="207">
        <v>20810</v>
      </c>
      <c r="B437" s="211" t="s">
        <v>341</v>
      </c>
      <c r="C437" s="292">
        <v>39027</v>
      </c>
      <c r="D437" s="292">
        <f>SUM(D438:D443)</f>
        <v>37715</v>
      </c>
    </row>
    <row r="438" ht="17.25" customHeight="1" spans="1:4">
      <c r="A438" s="207">
        <v>2081001</v>
      </c>
      <c r="B438" s="211" t="s">
        <v>342</v>
      </c>
      <c r="C438" s="292">
        <v>2452</v>
      </c>
      <c r="D438" s="292">
        <v>1426</v>
      </c>
    </row>
    <row r="439" ht="17.25" customHeight="1" spans="1:4">
      <c r="A439" s="207">
        <v>2081002</v>
      </c>
      <c r="B439" s="211" t="s">
        <v>343</v>
      </c>
      <c r="C439" s="292">
        <v>18334</v>
      </c>
      <c r="D439" s="292">
        <v>20485</v>
      </c>
    </row>
    <row r="440" ht="17.25" customHeight="1" spans="1:4">
      <c r="A440" s="207">
        <v>2081004</v>
      </c>
      <c r="B440" s="211" t="s">
        <v>344</v>
      </c>
      <c r="C440" s="292">
        <v>11686</v>
      </c>
      <c r="D440" s="292">
        <v>9883</v>
      </c>
    </row>
    <row r="441" ht="17.25" customHeight="1" spans="1:4">
      <c r="A441" s="207">
        <v>2081005</v>
      </c>
      <c r="B441" s="211" t="s">
        <v>345</v>
      </c>
      <c r="C441" s="292">
        <v>2412</v>
      </c>
      <c r="D441" s="292">
        <v>2588</v>
      </c>
    </row>
    <row r="442" ht="17.25" customHeight="1" spans="1:4">
      <c r="A442" s="207">
        <v>2081006</v>
      </c>
      <c r="B442" s="211" t="s">
        <v>346</v>
      </c>
      <c r="C442" s="292">
        <v>2552</v>
      </c>
      <c r="D442" s="292">
        <v>1541</v>
      </c>
    </row>
    <row r="443" ht="17.25" customHeight="1" spans="1:4">
      <c r="A443" s="207">
        <v>2081099</v>
      </c>
      <c r="B443" s="211" t="s">
        <v>347</v>
      </c>
      <c r="C443" s="292">
        <v>1591</v>
      </c>
      <c r="D443" s="292">
        <v>1792</v>
      </c>
    </row>
    <row r="444" ht="17.25" customHeight="1" spans="1:4">
      <c r="A444" s="207">
        <v>20811</v>
      </c>
      <c r="B444" s="211" t="s">
        <v>348</v>
      </c>
      <c r="C444" s="292">
        <v>22659</v>
      </c>
      <c r="D444" s="292">
        <f>SUM(D445:D451)</f>
        <v>28353</v>
      </c>
    </row>
    <row r="445" ht="17.25" customHeight="1" spans="1:4">
      <c r="A445" s="207">
        <v>2081101</v>
      </c>
      <c r="B445" s="211" t="s">
        <v>39</v>
      </c>
      <c r="C445" s="292">
        <v>1415</v>
      </c>
      <c r="D445" s="292">
        <v>1729</v>
      </c>
    </row>
    <row r="446" ht="17.25" customHeight="1" spans="1:4">
      <c r="A446" s="207">
        <v>2081102</v>
      </c>
      <c r="B446" s="211" t="s">
        <v>40</v>
      </c>
      <c r="C446" s="292">
        <v>68</v>
      </c>
      <c r="D446" s="292">
        <v>115</v>
      </c>
    </row>
    <row r="447" ht="17.25" customHeight="1" spans="1:4">
      <c r="A447" s="345">
        <v>2081104</v>
      </c>
      <c r="B447" s="346" t="s">
        <v>349</v>
      </c>
      <c r="C447" s="292">
        <v>1772</v>
      </c>
      <c r="D447" s="292">
        <v>968</v>
      </c>
    </row>
    <row r="448" ht="17.25" customHeight="1" spans="1:4">
      <c r="A448" s="207">
        <v>2081105</v>
      </c>
      <c r="B448" s="211" t="s">
        <v>350</v>
      </c>
      <c r="C448" s="292">
        <v>420</v>
      </c>
      <c r="D448" s="292">
        <v>514</v>
      </c>
    </row>
    <row r="449" ht="17.25" customHeight="1" spans="1:4">
      <c r="A449" s="207">
        <v>2081106</v>
      </c>
      <c r="B449" s="211" t="s">
        <v>351</v>
      </c>
      <c r="C449" s="292">
        <v>6</v>
      </c>
      <c r="D449" s="292">
        <v>322</v>
      </c>
    </row>
    <row r="450" ht="17.25" customHeight="1" spans="1:4">
      <c r="A450" s="207">
        <v>2081107</v>
      </c>
      <c r="B450" s="211" t="s">
        <v>352</v>
      </c>
      <c r="C450" s="292">
        <v>17487</v>
      </c>
      <c r="D450" s="292">
        <v>21481</v>
      </c>
    </row>
    <row r="451" ht="17.25" customHeight="1" spans="1:4">
      <c r="A451" s="207">
        <v>2081199</v>
      </c>
      <c r="B451" s="211" t="s">
        <v>353</v>
      </c>
      <c r="C451" s="292">
        <v>1491</v>
      </c>
      <c r="D451" s="292">
        <v>3224</v>
      </c>
    </row>
    <row r="452" ht="17.25" customHeight="1" spans="1:4">
      <c r="A452" s="207">
        <v>20816</v>
      </c>
      <c r="B452" s="211" t="s">
        <v>354</v>
      </c>
      <c r="C452" s="292">
        <v>1404</v>
      </c>
      <c r="D452" s="292">
        <f>SUM(D453:D457)</f>
        <v>1599</v>
      </c>
    </row>
    <row r="453" ht="17.25" customHeight="1" spans="1:4">
      <c r="A453" s="207">
        <v>2081601</v>
      </c>
      <c r="B453" s="211" t="s">
        <v>39</v>
      </c>
      <c r="C453" s="292">
        <v>1309</v>
      </c>
      <c r="D453" s="292">
        <v>1468</v>
      </c>
    </row>
    <row r="454" ht="17.25" customHeight="1" spans="1:4">
      <c r="A454" s="207">
        <v>2081602</v>
      </c>
      <c r="B454" s="211" t="s">
        <v>40</v>
      </c>
      <c r="C454" s="292">
        <v>18</v>
      </c>
      <c r="D454" s="292">
        <v>44</v>
      </c>
    </row>
    <row r="455" ht="17.25" customHeight="1" spans="1:4">
      <c r="A455" s="207">
        <v>2081603</v>
      </c>
      <c r="B455" s="211" t="s">
        <v>41</v>
      </c>
      <c r="C455" s="292">
        <v>0</v>
      </c>
      <c r="D455" s="292">
        <v>1</v>
      </c>
    </row>
    <row r="456" ht="17.25" customHeight="1" spans="1:4">
      <c r="A456" s="207">
        <v>2081650</v>
      </c>
      <c r="B456" s="211" t="s">
        <v>46</v>
      </c>
      <c r="C456" s="292">
        <v>17</v>
      </c>
      <c r="D456" s="292">
        <v>19</v>
      </c>
    </row>
    <row r="457" ht="17.25" customHeight="1" spans="1:4">
      <c r="A457" s="207">
        <v>2081699</v>
      </c>
      <c r="B457" s="211" t="s">
        <v>355</v>
      </c>
      <c r="C457" s="292">
        <v>60</v>
      </c>
      <c r="D457" s="292">
        <v>67</v>
      </c>
    </row>
    <row r="458" ht="17.25" customHeight="1" spans="1:4">
      <c r="A458" s="207">
        <v>20819</v>
      </c>
      <c r="B458" s="211" t="s">
        <v>356</v>
      </c>
      <c r="C458" s="292">
        <v>141932</v>
      </c>
      <c r="D458" s="292">
        <f>SUM(D459:D460)</f>
        <v>105515</v>
      </c>
    </row>
    <row r="459" ht="17.25" customHeight="1" spans="1:4">
      <c r="A459" s="207">
        <v>2081901</v>
      </c>
      <c r="B459" s="211" t="s">
        <v>357</v>
      </c>
      <c r="C459" s="292">
        <v>14065</v>
      </c>
      <c r="D459" s="292">
        <v>25294</v>
      </c>
    </row>
    <row r="460" ht="17.25" customHeight="1" spans="1:4">
      <c r="A460" s="207">
        <v>2081902</v>
      </c>
      <c r="B460" s="211" t="s">
        <v>358</v>
      </c>
      <c r="C460" s="292">
        <v>127867</v>
      </c>
      <c r="D460" s="292">
        <v>80221</v>
      </c>
    </row>
    <row r="461" ht="17.25" customHeight="1" spans="1:4">
      <c r="A461" s="207">
        <v>20820</v>
      </c>
      <c r="B461" s="211" t="s">
        <v>359</v>
      </c>
      <c r="C461" s="292">
        <v>5949</v>
      </c>
      <c r="D461" s="292">
        <f>SUM(D462:D463)</f>
        <v>3623</v>
      </c>
    </row>
    <row r="462" ht="17.25" customHeight="1" spans="1:4">
      <c r="A462" s="207">
        <v>2082001</v>
      </c>
      <c r="B462" s="211" t="s">
        <v>360</v>
      </c>
      <c r="C462" s="292">
        <v>5404</v>
      </c>
      <c r="D462" s="292">
        <v>3281</v>
      </c>
    </row>
    <row r="463" ht="17.25" customHeight="1" spans="1:4">
      <c r="A463" s="207">
        <v>2082002</v>
      </c>
      <c r="B463" s="211" t="s">
        <v>361</v>
      </c>
      <c r="C463" s="292">
        <v>545</v>
      </c>
      <c r="D463" s="292">
        <v>342</v>
      </c>
    </row>
    <row r="464" ht="17.25" customHeight="1" spans="1:4">
      <c r="A464" s="207">
        <v>20821</v>
      </c>
      <c r="B464" s="211" t="s">
        <v>362</v>
      </c>
      <c r="C464" s="292">
        <v>22499</v>
      </c>
      <c r="D464" s="292">
        <f>SUM(D465:D466)</f>
        <v>11958</v>
      </c>
    </row>
    <row r="465" ht="17.25" customHeight="1" spans="1:4">
      <c r="A465" s="207">
        <v>2082101</v>
      </c>
      <c r="B465" s="211" t="s">
        <v>363</v>
      </c>
      <c r="C465" s="292">
        <v>2450</v>
      </c>
      <c r="D465" s="292">
        <v>1365</v>
      </c>
    </row>
    <row r="466" ht="17.25" customHeight="1" spans="1:4">
      <c r="A466" s="207">
        <v>2082102</v>
      </c>
      <c r="B466" s="211" t="s">
        <v>364</v>
      </c>
      <c r="C466" s="292">
        <v>20049</v>
      </c>
      <c r="D466" s="292">
        <v>10593</v>
      </c>
    </row>
    <row r="467" ht="17.25" customHeight="1" spans="1:4">
      <c r="A467" s="207">
        <v>20824</v>
      </c>
      <c r="B467" s="211" t="s">
        <v>365</v>
      </c>
      <c r="C467" s="292">
        <v>0</v>
      </c>
      <c r="D467" s="292"/>
    </row>
    <row r="468" ht="17.25" customHeight="1" spans="1:4">
      <c r="A468" s="207">
        <v>20825</v>
      </c>
      <c r="B468" s="211" t="s">
        <v>366</v>
      </c>
      <c r="C468" s="292">
        <v>4783</v>
      </c>
      <c r="D468" s="292">
        <f>SUM(D469:D470)</f>
        <v>13927</v>
      </c>
    </row>
    <row r="469" ht="17.25" customHeight="1" spans="1:4">
      <c r="A469" s="207">
        <v>2082501</v>
      </c>
      <c r="B469" s="211" t="s">
        <v>367</v>
      </c>
      <c r="C469" s="292">
        <v>1146</v>
      </c>
      <c r="D469" s="292">
        <v>13428</v>
      </c>
    </row>
    <row r="470" ht="17.25" customHeight="1" spans="1:4">
      <c r="A470" s="207">
        <v>2082502</v>
      </c>
      <c r="B470" s="211" t="s">
        <v>368</v>
      </c>
      <c r="C470" s="292">
        <v>3637</v>
      </c>
      <c r="D470" s="292">
        <v>499</v>
      </c>
    </row>
    <row r="471" ht="17.25" customHeight="1" spans="1:4">
      <c r="A471" s="207">
        <v>20826</v>
      </c>
      <c r="B471" s="211" t="s">
        <v>369</v>
      </c>
      <c r="C471" s="292">
        <v>124228</v>
      </c>
      <c r="D471" s="292">
        <f>SUM(D472:D473)</f>
        <v>160220</v>
      </c>
    </row>
    <row r="472" ht="17.25" customHeight="1" spans="1:4">
      <c r="A472" s="207">
        <v>2082601</v>
      </c>
      <c r="B472" s="211" t="s">
        <v>370</v>
      </c>
      <c r="C472" s="292">
        <v>21438</v>
      </c>
      <c r="D472" s="292">
        <v>20515</v>
      </c>
    </row>
    <row r="473" ht="17.25" customHeight="1" spans="1:4">
      <c r="A473" s="207">
        <v>2082602</v>
      </c>
      <c r="B473" s="211" t="s">
        <v>371</v>
      </c>
      <c r="C473" s="292">
        <v>92688</v>
      </c>
      <c r="D473" s="292">
        <v>139705</v>
      </c>
    </row>
    <row r="474" ht="17.25" customHeight="1" spans="1:4">
      <c r="A474" s="207">
        <v>2082699</v>
      </c>
      <c r="B474" s="211" t="s">
        <v>372</v>
      </c>
      <c r="C474" s="292">
        <v>10102</v>
      </c>
      <c r="D474" s="292"/>
    </row>
    <row r="475" ht="17.25" customHeight="1" spans="1:4">
      <c r="A475" s="207">
        <v>20827</v>
      </c>
      <c r="B475" s="211" t="s">
        <v>373</v>
      </c>
      <c r="C475" s="292">
        <v>3</v>
      </c>
      <c r="D475" s="292"/>
    </row>
    <row r="476" ht="17.25" customHeight="1" spans="1:4">
      <c r="A476" s="207">
        <v>2082701</v>
      </c>
      <c r="B476" s="211" t="s">
        <v>374</v>
      </c>
      <c r="C476" s="292">
        <v>1</v>
      </c>
      <c r="D476" s="292"/>
    </row>
    <row r="477" ht="17.25" customHeight="1" spans="1:4">
      <c r="A477" s="207">
        <v>2082702</v>
      </c>
      <c r="B477" s="211" t="s">
        <v>375</v>
      </c>
      <c r="C477" s="292">
        <v>2</v>
      </c>
      <c r="D477" s="292"/>
    </row>
    <row r="478" ht="17.25" customHeight="1" spans="1:4">
      <c r="A478" s="207">
        <v>20828</v>
      </c>
      <c r="B478" s="211" t="s">
        <v>376</v>
      </c>
      <c r="C478" s="292">
        <v>7706</v>
      </c>
      <c r="D478" s="292">
        <f>SUM(D479:D485)</f>
        <v>7035</v>
      </c>
    </row>
    <row r="479" ht="17.25" customHeight="1" spans="1:4">
      <c r="A479" s="207">
        <v>2082801</v>
      </c>
      <c r="B479" s="211" t="s">
        <v>39</v>
      </c>
      <c r="C479" s="292">
        <v>3121</v>
      </c>
      <c r="D479" s="292">
        <v>3345</v>
      </c>
    </row>
    <row r="480" ht="17.25" customHeight="1" spans="1:4">
      <c r="A480" s="207">
        <v>2082802</v>
      </c>
      <c r="B480" s="211" t="s">
        <v>40</v>
      </c>
      <c r="C480" s="292">
        <v>387</v>
      </c>
      <c r="D480" s="292">
        <v>408</v>
      </c>
    </row>
    <row r="481" ht="17.25" customHeight="1" spans="1:4">
      <c r="A481" s="207">
        <v>2082803</v>
      </c>
      <c r="B481" s="211" t="s">
        <v>41</v>
      </c>
      <c r="C481" s="292">
        <v>50</v>
      </c>
      <c r="D481" s="292">
        <v>60</v>
      </c>
    </row>
    <row r="482" ht="17.25" customHeight="1" spans="1:4">
      <c r="A482" s="207">
        <v>2082804</v>
      </c>
      <c r="B482" s="211" t="s">
        <v>377</v>
      </c>
      <c r="C482" s="292">
        <v>463</v>
      </c>
      <c r="D482" s="292">
        <v>446</v>
      </c>
    </row>
    <row r="483" ht="17.25" customHeight="1" spans="1:4">
      <c r="A483" s="207">
        <v>2082805</v>
      </c>
      <c r="B483" s="211" t="s">
        <v>378</v>
      </c>
      <c r="C483" s="292">
        <v>1555</v>
      </c>
      <c r="D483" s="292">
        <v>150</v>
      </c>
    </row>
    <row r="484" ht="17.25" customHeight="1" spans="1:4">
      <c r="A484" s="207">
        <v>2082850</v>
      </c>
      <c r="B484" s="211" t="s">
        <v>46</v>
      </c>
      <c r="C484" s="292">
        <v>1797</v>
      </c>
      <c r="D484" s="292">
        <v>2164</v>
      </c>
    </row>
    <row r="485" ht="17.25" customHeight="1" spans="1:4">
      <c r="A485" s="207">
        <v>2082899</v>
      </c>
      <c r="B485" s="211" t="s">
        <v>379</v>
      </c>
      <c r="C485" s="292">
        <v>333</v>
      </c>
      <c r="D485" s="292">
        <v>462</v>
      </c>
    </row>
    <row r="486" ht="17.25" customHeight="1" spans="1:4">
      <c r="A486" s="207">
        <v>20830</v>
      </c>
      <c r="B486" s="211" t="s">
        <v>380</v>
      </c>
      <c r="C486" s="292">
        <v>778</v>
      </c>
      <c r="D486" s="292">
        <f>SUM(D487:D488)</f>
        <v>266</v>
      </c>
    </row>
    <row r="487" ht="17.25" customHeight="1" spans="1:4">
      <c r="A487" s="207">
        <v>2083001</v>
      </c>
      <c r="B487" s="211" t="s">
        <v>381</v>
      </c>
      <c r="C487" s="292">
        <v>745</v>
      </c>
      <c r="D487" s="292">
        <v>226</v>
      </c>
    </row>
    <row r="488" ht="17.25" customHeight="1" spans="1:4">
      <c r="A488" s="207">
        <v>2083099</v>
      </c>
      <c r="B488" s="211" t="s">
        <v>382</v>
      </c>
      <c r="C488" s="292">
        <v>33</v>
      </c>
      <c r="D488" s="292">
        <v>40</v>
      </c>
    </row>
    <row r="489" ht="17.25" customHeight="1" spans="1:4">
      <c r="A489" s="207">
        <v>20899</v>
      </c>
      <c r="B489" s="211" t="s">
        <v>383</v>
      </c>
      <c r="C489" s="292">
        <v>23539</v>
      </c>
      <c r="D489" s="292">
        <v>35921</v>
      </c>
    </row>
    <row r="490" ht="17.25" customHeight="1" spans="1:4">
      <c r="A490" s="207">
        <v>2089999</v>
      </c>
      <c r="B490" s="211" t="s">
        <v>384</v>
      </c>
      <c r="C490" s="292">
        <v>23539</v>
      </c>
      <c r="D490" s="292">
        <v>35921</v>
      </c>
    </row>
    <row r="491" ht="17.25" customHeight="1" spans="1:4">
      <c r="A491" s="207">
        <v>210</v>
      </c>
      <c r="B491" s="211" t="s">
        <v>385</v>
      </c>
      <c r="C491" s="292">
        <v>467310</v>
      </c>
      <c r="D491" s="292">
        <f>SUM(D492,D497,D507,D511,D522,D526,D531,D535,D539,D541,D548,D550,D554,D557,D559)</f>
        <v>569497</v>
      </c>
    </row>
    <row r="492" ht="17.25" customHeight="1" spans="1:4">
      <c r="A492" s="207">
        <v>21001</v>
      </c>
      <c r="B492" s="211" t="s">
        <v>386</v>
      </c>
      <c r="C492" s="292">
        <v>14285</v>
      </c>
      <c r="D492" s="292">
        <f>SUM(D493:D496)</f>
        <v>7986</v>
      </c>
    </row>
    <row r="493" ht="17.25" customHeight="1" spans="1:4">
      <c r="A493" s="207">
        <v>2100101</v>
      </c>
      <c r="B493" s="211" t="s">
        <v>39</v>
      </c>
      <c r="C493" s="292">
        <v>4350</v>
      </c>
      <c r="D493" s="292">
        <v>5588</v>
      </c>
    </row>
    <row r="494" ht="17.25" customHeight="1" spans="1:4">
      <c r="A494" s="207">
        <v>2100102</v>
      </c>
      <c r="B494" s="211" t="s">
        <v>40</v>
      </c>
      <c r="C494" s="292">
        <v>345</v>
      </c>
      <c r="D494" s="292">
        <v>375</v>
      </c>
    </row>
    <row r="495" ht="17.25" customHeight="1" spans="1:4">
      <c r="A495" s="207">
        <v>2100103</v>
      </c>
      <c r="B495" s="211" t="s">
        <v>41</v>
      </c>
      <c r="C495" s="292">
        <v>221</v>
      </c>
      <c r="D495" s="292">
        <v>315</v>
      </c>
    </row>
    <row r="496" ht="17.25" customHeight="1" spans="1:4">
      <c r="A496" s="207">
        <v>2100199</v>
      </c>
      <c r="B496" s="211" t="s">
        <v>387</v>
      </c>
      <c r="C496" s="292">
        <v>9369</v>
      </c>
      <c r="D496" s="292">
        <v>1708</v>
      </c>
    </row>
    <row r="497" ht="17.25" customHeight="1" spans="1:4">
      <c r="A497" s="207">
        <v>21002</v>
      </c>
      <c r="B497" s="211" t="s">
        <v>388</v>
      </c>
      <c r="C497" s="292">
        <v>66606</v>
      </c>
      <c r="D497" s="292">
        <f>SUM(D498:D506)</f>
        <v>57967</v>
      </c>
    </row>
    <row r="498" ht="17.25" customHeight="1" spans="1:4">
      <c r="A498" s="207">
        <v>2100201</v>
      </c>
      <c r="B498" s="211" t="s">
        <v>389</v>
      </c>
      <c r="C498" s="292">
        <v>33483</v>
      </c>
      <c r="D498" s="292">
        <v>22043</v>
      </c>
    </row>
    <row r="499" ht="17.25" customHeight="1" spans="1:4">
      <c r="A499" s="207">
        <v>2100202</v>
      </c>
      <c r="B499" s="211" t="s">
        <v>390</v>
      </c>
      <c r="C499" s="292">
        <v>13659</v>
      </c>
      <c r="D499" s="292">
        <v>21944</v>
      </c>
    </row>
    <row r="500" ht="17.25" customHeight="1" spans="1:4">
      <c r="A500" s="207">
        <v>2100203</v>
      </c>
      <c r="B500" s="211" t="s">
        <v>391</v>
      </c>
      <c r="C500" s="292">
        <v>2183</v>
      </c>
      <c r="D500" s="292">
        <v>2530</v>
      </c>
    </row>
    <row r="501" ht="17.25" customHeight="1" spans="1:4">
      <c r="A501" s="207">
        <v>2100204</v>
      </c>
      <c r="B501" s="211" t="s">
        <v>392</v>
      </c>
      <c r="C501" s="292">
        <v>390</v>
      </c>
      <c r="D501" s="292">
        <v>405</v>
      </c>
    </row>
    <row r="502" ht="17.25" customHeight="1" spans="1:4">
      <c r="A502" s="207">
        <v>2100205</v>
      </c>
      <c r="B502" s="211" t="s">
        <v>393</v>
      </c>
      <c r="C502" s="292">
        <v>2123</v>
      </c>
      <c r="D502" s="292">
        <v>2337</v>
      </c>
    </row>
    <row r="503" ht="17.25" customHeight="1" spans="1:4">
      <c r="A503" s="207">
        <v>2100206</v>
      </c>
      <c r="B503" s="211" t="s">
        <v>394</v>
      </c>
      <c r="C503" s="292">
        <v>9955</v>
      </c>
      <c r="D503" s="292">
        <v>1318</v>
      </c>
    </row>
    <row r="504" ht="17.25" customHeight="1" spans="1:4">
      <c r="A504" s="207">
        <v>2100208</v>
      </c>
      <c r="B504" s="211" t="s">
        <v>395</v>
      </c>
      <c r="C504" s="292">
        <v>5</v>
      </c>
      <c r="D504" s="292">
        <v>643</v>
      </c>
    </row>
    <row r="505" ht="17.25" customHeight="1" spans="1:4">
      <c r="A505" s="207">
        <v>2100210</v>
      </c>
      <c r="B505" s="211" t="s">
        <v>396</v>
      </c>
      <c r="C505" s="292">
        <v>0</v>
      </c>
      <c r="D505" s="292">
        <v>259</v>
      </c>
    </row>
    <row r="506" ht="17.25" customHeight="1" spans="1:4">
      <c r="A506" s="345">
        <v>2100299</v>
      </c>
      <c r="B506" s="346" t="s">
        <v>397</v>
      </c>
      <c r="C506" s="292">
        <v>4808</v>
      </c>
      <c r="D506" s="292">
        <v>6488</v>
      </c>
    </row>
    <row r="507" ht="17.25" customHeight="1" spans="1:4">
      <c r="A507" s="345">
        <v>21003</v>
      </c>
      <c r="B507" s="346" t="s">
        <v>398</v>
      </c>
      <c r="C507" s="292">
        <v>57898</v>
      </c>
      <c r="D507" s="292">
        <f>SUM(D508:D510)</f>
        <v>65880</v>
      </c>
    </row>
    <row r="508" ht="17.25" customHeight="1" spans="1:4">
      <c r="A508" s="345">
        <v>2100301</v>
      </c>
      <c r="B508" s="346" t="s">
        <v>399</v>
      </c>
      <c r="C508" s="292">
        <v>4246</v>
      </c>
      <c r="D508" s="292">
        <v>4576</v>
      </c>
    </row>
    <row r="509" ht="17.25" customHeight="1" spans="1:4">
      <c r="A509" s="345">
        <v>2100302</v>
      </c>
      <c r="B509" s="346" t="s">
        <v>400</v>
      </c>
      <c r="C509" s="292">
        <v>49956</v>
      </c>
      <c r="D509" s="292">
        <v>52727</v>
      </c>
    </row>
    <row r="510" ht="17.25" customHeight="1" spans="1:4">
      <c r="A510" s="345">
        <v>2100399</v>
      </c>
      <c r="B510" s="346" t="s">
        <v>401</v>
      </c>
      <c r="C510" s="292">
        <v>3696</v>
      </c>
      <c r="D510" s="292">
        <v>8577</v>
      </c>
    </row>
    <row r="511" ht="17.25" customHeight="1" spans="1:4">
      <c r="A511" s="207">
        <v>21004</v>
      </c>
      <c r="B511" s="211" t="s">
        <v>402</v>
      </c>
      <c r="C511" s="292">
        <v>72739</v>
      </c>
      <c r="D511" s="292">
        <f>SUM(D512:D521)</f>
        <v>69650</v>
      </c>
    </row>
    <row r="512" ht="17.25" customHeight="1" spans="1:4">
      <c r="A512" s="207">
        <v>2100401</v>
      </c>
      <c r="B512" s="211" t="s">
        <v>403</v>
      </c>
      <c r="C512" s="292">
        <v>11758</v>
      </c>
      <c r="D512" s="292">
        <v>13922</v>
      </c>
    </row>
    <row r="513" ht="17.25" customHeight="1" spans="1:4">
      <c r="A513" s="207">
        <v>2100402</v>
      </c>
      <c r="B513" s="211" t="s">
        <v>404</v>
      </c>
      <c r="C513" s="292">
        <v>2179</v>
      </c>
      <c r="D513" s="292">
        <v>745</v>
      </c>
    </row>
    <row r="514" ht="17.25" customHeight="1" spans="1:4">
      <c r="A514" s="207">
        <v>2100403</v>
      </c>
      <c r="B514" s="211" t="s">
        <v>405</v>
      </c>
      <c r="C514" s="292">
        <v>6303</v>
      </c>
      <c r="D514" s="292">
        <v>6938</v>
      </c>
    </row>
    <row r="515" ht="17.25" customHeight="1" spans="1:4">
      <c r="A515" s="207">
        <v>2100404</v>
      </c>
      <c r="B515" s="211" t="s">
        <v>406</v>
      </c>
      <c r="C515" s="292">
        <v>0</v>
      </c>
      <c r="D515" s="292">
        <v>5</v>
      </c>
    </row>
    <row r="516" ht="17.25" customHeight="1" spans="1:4">
      <c r="A516" s="207">
        <v>2100405</v>
      </c>
      <c r="B516" s="211" t="s">
        <v>407</v>
      </c>
      <c r="C516" s="292">
        <v>40</v>
      </c>
      <c r="D516" s="292">
        <v>60</v>
      </c>
    </row>
    <row r="517" ht="17.25" customHeight="1" spans="1:4">
      <c r="A517" s="207">
        <v>2100406</v>
      </c>
      <c r="B517" s="211" t="s">
        <v>408</v>
      </c>
      <c r="C517" s="292">
        <v>451</v>
      </c>
      <c r="D517" s="292">
        <v>348</v>
      </c>
    </row>
    <row r="518" ht="17.25" customHeight="1" spans="1:4">
      <c r="A518" s="207">
        <v>2100408</v>
      </c>
      <c r="B518" s="211" t="s">
        <v>409</v>
      </c>
      <c r="C518" s="292">
        <v>20282</v>
      </c>
      <c r="D518" s="292">
        <v>36532</v>
      </c>
    </row>
    <row r="519" ht="17.25" customHeight="1" spans="1:4">
      <c r="A519" s="207">
        <v>2100409</v>
      </c>
      <c r="B519" s="211" t="s">
        <v>410</v>
      </c>
      <c r="C519" s="292">
        <v>6146</v>
      </c>
      <c r="D519" s="292">
        <v>3381</v>
      </c>
    </row>
    <row r="520" ht="17.25" customHeight="1" spans="1:4">
      <c r="A520" s="207">
        <v>2100410</v>
      </c>
      <c r="B520" s="211" t="s">
        <v>411</v>
      </c>
      <c r="C520" s="292">
        <v>23533</v>
      </c>
      <c r="D520" s="292">
        <v>6235</v>
      </c>
    </row>
    <row r="521" ht="17.25" customHeight="1" spans="1:4">
      <c r="A521" s="207">
        <v>2100499</v>
      </c>
      <c r="B521" s="211" t="s">
        <v>412</v>
      </c>
      <c r="C521" s="292">
        <v>2047</v>
      </c>
      <c r="D521" s="292">
        <v>1484</v>
      </c>
    </row>
    <row r="522" ht="17.25" customHeight="1" spans="1:4">
      <c r="A522" s="207">
        <v>21007</v>
      </c>
      <c r="B522" s="211" t="s">
        <v>413</v>
      </c>
      <c r="C522" s="292">
        <v>11516</v>
      </c>
      <c r="D522" s="292">
        <f>SUM(D523:D525)</f>
        <v>22141</v>
      </c>
    </row>
    <row r="523" ht="17.25" customHeight="1" spans="1:4">
      <c r="A523" s="207">
        <v>2100716</v>
      </c>
      <c r="B523" s="211" t="s">
        <v>414</v>
      </c>
      <c r="C523" s="292">
        <v>175</v>
      </c>
      <c r="D523" s="292">
        <v>1878</v>
      </c>
    </row>
    <row r="524" ht="17.25" customHeight="1" spans="1:4">
      <c r="A524" s="207">
        <v>2100717</v>
      </c>
      <c r="B524" s="211" t="s">
        <v>415</v>
      </c>
      <c r="C524" s="292">
        <v>10724</v>
      </c>
      <c r="D524" s="292">
        <v>18818</v>
      </c>
    </row>
    <row r="525" ht="17.25" customHeight="1" spans="1:4">
      <c r="A525" s="207">
        <v>2100799</v>
      </c>
      <c r="B525" s="211" t="s">
        <v>416</v>
      </c>
      <c r="C525" s="292">
        <v>617</v>
      </c>
      <c r="D525" s="292">
        <v>1445</v>
      </c>
    </row>
    <row r="526" ht="17.25" customHeight="1" spans="1:4">
      <c r="A526" s="207">
        <v>21011</v>
      </c>
      <c r="B526" s="211" t="s">
        <v>417</v>
      </c>
      <c r="C526" s="292">
        <v>78607</v>
      </c>
      <c r="D526" s="292">
        <f>SUM(D527:D530)</f>
        <v>91159</v>
      </c>
    </row>
    <row r="527" ht="17.25" customHeight="1" spans="1:4">
      <c r="A527" s="207">
        <v>2101101</v>
      </c>
      <c r="B527" s="211" t="s">
        <v>418</v>
      </c>
      <c r="C527" s="292">
        <v>19429</v>
      </c>
      <c r="D527" s="292">
        <v>24219</v>
      </c>
    </row>
    <row r="528" ht="17.25" customHeight="1" spans="1:4">
      <c r="A528" s="207">
        <v>2101102</v>
      </c>
      <c r="B528" s="211" t="s">
        <v>419</v>
      </c>
      <c r="C528" s="292">
        <v>58526</v>
      </c>
      <c r="D528" s="292">
        <v>65831</v>
      </c>
    </row>
    <row r="529" ht="17.25" customHeight="1" spans="1:4">
      <c r="A529" s="207">
        <v>2101103</v>
      </c>
      <c r="B529" s="211" t="s">
        <v>420</v>
      </c>
      <c r="C529" s="292">
        <v>429</v>
      </c>
      <c r="D529" s="292">
        <v>709</v>
      </c>
    </row>
    <row r="530" ht="17.25" customHeight="1" spans="1:4">
      <c r="A530" s="207">
        <v>2101199</v>
      </c>
      <c r="B530" s="211" t="s">
        <v>421</v>
      </c>
      <c r="C530" s="292">
        <v>223</v>
      </c>
      <c r="D530" s="292">
        <v>400</v>
      </c>
    </row>
    <row r="531" ht="17.25" customHeight="1" spans="1:4">
      <c r="A531" s="207">
        <v>21012</v>
      </c>
      <c r="B531" s="211" t="s">
        <v>422</v>
      </c>
      <c r="C531" s="292">
        <v>132175</v>
      </c>
      <c r="D531" s="292">
        <f>SUM(D532:D533)</f>
        <v>206235</v>
      </c>
    </row>
    <row r="532" ht="17.25" customHeight="1" spans="1:4">
      <c r="A532" s="207">
        <v>2101201</v>
      </c>
      <c r="B532" s="211" t="s">
        <v>423</v>
      </c>
      <c r="C532" s="292">
        <v>221</v>
      </c>
      <c r="D532" s="292">
        <v>402</v>
      </c>
    </row>
    <row r="533" ht="17.25" customHeight="1" spans="1:4">
      <c r="A533" s="207">
        <v>2101202</v>
      </c>
      <c r="B533" s="211" t="s">
        <v>424</v>
      </c>
      <c r="C533" s="292">
        <v>131807</v>
      </c>
      <c r="D533" s="292">
        <v>205833</v>
      </c>
    </row>
    <row r="534" ht="17.25" customHeight="1" spans="1:4">
      <c r="A534" s="207">
        <v>2101299</v>
      </c>
      <c r="B534" s="211" t="s">
        <v>425</v>
      </c>
      <c r="C534" s="292">
        <v>147</v>
      </c>
      <c r="D534" s="292"/>
    </row>
    <row r="535" ht="17.25" customHeight="1" spans="1:4">
      <c r="A535" s="207">
        <v>21013</v>
      </c>
      <c r="B535" s="211" t="s">
        <v>426</v>
      </c>
      <c r="C535" s="292">
        <v>25875</v>
      </c>
      <c r="D535" s="292">
        <f>SUM(D536:D538)</f>
        <v>31725</v>
      </c>
    </row>
    <row r="536" ht="17.25" customHeight="1" spans="1:4">
      <c r="A536" s="207">
        <v>2101301</v>
      </c>
      <c r="B536" s="211" t="s">
        <v>427</v>
      </c>
      <c r="C536" s="292">
        <v>24673</v>
      </c>
      <c r="D536" s="292">
        <v>28655</v>
      </c>
    </row>
    <row r="537" ht="17.25" customHeight="1" spans="1:4">
      <c r="A537" s="207">
        <v>2101302</v>
      </c>
      <c r="B537" s="211" t="s">
        <v>428</v>
      </c>
      <c r="C537" s="292">
        <v>1</v>
      </c>
      <c r="D537" s="292"/>
    </row>
    <row r="538" ht="17.25" customHeight="1" spans="1:4">
      <c r="A538" s="207">
        <v>2101399</v>
      </c>
      <c r="B538" s="211" t="s">
        <v>429</v>
      </c>
      <c r="C538" s="292">
        <v>1201</v>
      </c>
      <c r="D538" s="292">
        <v>3070</v>
      </c>
    </row>
    <row r="539" ht="17.25" customHeight="1" spans="1:4">
      <c r="A539" s="207">
        <v>21014</v>
      </c>
      <c r="B539" s="211" t="s">
        <v>430</v>
      </c>
      <c r="C539" s="292">
        <v>853</v>
      </c>
      <c r="D539" s="292">
        <v>1442</v>
      </c>
    </row>
    <row r="540" ht="17.25" customHeight="1" spans="1:4">
      <c r="A540" s="207">
        <v>2101401</v>
      </c>
      <c r="B540" s="211" t="s">
        <v>431</v>
      </c>
      <c r="C540" s="292">
        <v>853</v>
      </c>
      <c r="D540" s="292">
        <v>1442</v>
      </c>
    </row>
    <row r="541" ht="17.25" customHeight="1" spans="1:4">
      <c r="A541" s="207">
        <v>21015</v>
      </c>
      <c r="B541" s="211" t="s">
        <v>432</v>
      </c>
      <c r="C541" s="292">
        <v>4217</v>
      </c>
      <c r="D541" s="292">
        <f>SUM(D542:D547)</f>
        <v>5795</v>
      </c>
    </row>
    <row r="542" ht="17.25" customHeight="1" spans="1:4">
      <c r="A542" s="207">
        <v>2101501</v>
      </c>
      <c r="B542" s="211" t="s">
        <v>39</v>
      </c>
      <c r="C542" s="292">
        <v>2313</v>
      </c>
      <c r="D542" s="292">
        <v>2936</v>
      </c>
    </row>
    <row r="543" ht="17.25" customHeight="1" spans="1:4">
      <c r="A543" s="207">
        <v>2101502</v>
      </c>
      <c r="B543" s="211" t="s">
        <v>40</v>
      </c>
      <c r="C543" s="292">
        <v>60</v>
      </c>
      <c r="D543" s="292">
        <v>109</v>
      </c>
    </row>
    <row r="544" ht="17.25" customHeight="1" spans="1:4">
      <c r="A544" s="207">
        <v>2101505</v>
      </c>
      <c r="B544" s="211" t="s">
        <v>433</v>
      </c>
      <c r="C544" s="292">
        <v>386</v>
      </c>
      <c r="D544" s="292">
        <v>192</v>
      </c>
    </row>
    <row r="545" ht="17.25" customHeight="1" spans="1:4">
      <c r="A545" s="207">
        <v>2101506</v>
      </c>
      <c r="B545" s="211" t="s">
        <v>434</v>
      </c>
      <c r="C545" s="292">
        <v>2</v>
      </c>
      <c r="D545" s="292">
        <v>80</v>
      </c>
    </row>
    <row r="546" ht="17.25" customHeight="1" spans="1:4">
      <c r="A546" s="207">
        <v>2101550</v>
      </c>
      <c r="B546" s="211" t="s">
        <v>46</v>
      </c>
      <c r="C546" s="292">
        <v>927</v>
      </c>
      <c r="D546" s="292">
        <v>1405</v>
      </c>
    </row>
    <row r="547" ht="17.25" customHeight="1" spans="1:4">
      <c r="A547" s="207">
        <v>2101599</v>
      </c>
      <c r="B547" s="211" t="s">
        <v>435</v>
      </c>
      <c r="C547" s="292">
        <v>529</v>
      </c>
      <c r="D547" s="292">
        <v>1073</v>
      </c>
    </row>
    <row r="548" ht="17.25" customHeight="1" spans="1:4">
      <c r="A548" s="207">
        <v>21016</v>
      </c>
      <c r="B548" s="211" t="s">
        <v>436</v>
      </c>
      <c r="C548" s="292">
        <v>15</v>
      </c>
      <c r="D548" s="292">
        <v>11</v>
      </c>
    </row>
    <row r="549" ht="17.25" customHeight="1" spans="1:4">
      <c r="A549" s="207">
        <v>2101601</v>
      </c>
      <c r="B549" s="211" t="s">
        <v>437</v>
      </c>
      <c r="C549" s="292">
        <v>15</v>
      </c>
      <c r="D549" s="292">
        <v>11</v>
      </c>
    </row>
    <row r="550" ht="17.25" customHeight="1" spans="1:4">
      <c r="A550" s="207">
        <v>21017</v>
      </c>
      <c r="B550" s="211" t="s">
        <v>438</v>
      </c>
      <c r="C550" s="292">
        <v>279</v>
      </c>
      <c r="D550" s="292">
        <v>577</v>
      </c>
    </row>
    <row r="551" ht="17.25" customHeight="1" spans="1:4">
      <c r="A551" s="207">
        <v>2101702</v>
      </c>
      <c r="B551" s="211" t="s">
        <v>40</v>
      </c>
      <c r="C551" s="292">
        <v>13</v>
      </c>
      <c r="D551" s="292"/>
    </row>
    <row r="552" ht="17.25" customHeight="1" spans="1:4">
      <c r="A552" s="207">
        <v>2101704</v>
      </c>
      <c r="B552" s="211" t="s">
        <v>439</v>
      </c>
      <c r="C552" s="292">
        <v>265</v>
      </c>
      <c r="D552" s="292">
        <v>577</v>
      </c>
    </row>
    <row r="553" ht="17.25" customHeight="1" spans="1:4">
      <c r="A553" s="207">
        <v>2101799</v>
      </c>
      <c r="B553" s="211" t="s">
        <v>440</v>
      </c>
      <c r="C553" s="292">
        <v>1</v>
      </c>
      <c r="D553" s="292"/>
    </row>
    <row r="554" ht="17.25" customHeight="1" spans="1:4">
      <c r="A554" s="207">
        <v>21018</v>
      </c>
      <c r="B554" s="211" t="s">
        <v>441</v>
      </c>
      <c r="C554" s="292">
        <v>10</v>
      </c>
      <c r="D554" s="292">
        <v>200</v>
      </c>
    </row>
    <row r="555" ht="17.25" customHeight="1" spans="1:4">
      <c r="A555" s="207">
        <v>2101802</v>
      </c>
      <c r="B555" s="211" t="s">
        <v>40</v>
      </c>
      <c r="C555" s="292">
        <v>10</v>
      </c>
      <c r="D555" s="292"/>
    </row>
    <row r="556" ht="17.25" customHeight="1" spans="1:4">
      <c r="A556" s="207">
        <v>2101899</v>
      </c>
      <c r="B556" s="211" t="s">
        <v>442</v>
      </c>
      <c r="C556" s="292">
        <v>0</v>
      </c>
      <c r="D556" s="292">
        <v>200</v>
      </c>
    </row>
    <row r="557" s="334" customFormat="1" ht="17.25" customHeight="1" spans="1:4">
      <c r="A557" s="110">
        <v>21019</v>
      </c>
      <c r="B557" s="228" t="s">
        <v>443</v>
      </c>
      <c r="C557" s="111"/>
      <c r="D557" s="111">
        <v>174</v>
      </c>
    </row>
    <row r="558" s="334" customFormat="1" ht="17.25" customHeight="1" spans="1:4">
      <c r="A558" s="110">
        <v>2101901</v>
      </c>
      <c r="B558" s="228" t="s">
        <v>444</v>
      </c>
      <c r="C558" s="111"/>
      <c r="D558" s="111">
        <v>174</v>
      </c>
    </row>
    <row r="559" ht="17.25" customHeight="1" spans="1:4">
      <c r="A559" s="207">
        <v>21099</v>
      </c>
      <c r="B559" s="211" t="s">
        <v>445</v>
      </c>
      <c r="C559" s="292">
        <v>2235</v>
      </c>
      <c r="D559" s="292">
        <v>8555</v>
      </c>
    </row>
    <row r="560" ht="17.25" customHeight="1" spans="1:4">
      <c r="A560" s="207">
        <v>2109999</v>
      </c>
      <c r="B560" s="211" t="s">
        <v>446</v>
      </c>
      <c r="C560" s="292">
        <v>2235</v>
      </c>
      <c r="D560" s="292">
        <v>8555</v>
      </c>
    </row>
    <row r="561" ht="17.25" customHeight="1" spans="1:4">
      <c r="A561" s="207">
        <v>211</v>
      </c>
      <c r="B561" s="211" t="s">
        <v>447</v>
      </c>
      <c r="C561" s="292">
        <v>83239</v>
      </c>
      <c r="D561" s="292">
        <f>SUM(D562,D568,D571,D577,D583,D588,D590,D591,D593,D595,D599,D600,D601,D605)</f>
        <v>137119</v>
      </c>
    </row>
    <row r="562" ht="17.25" customHeight="1" spans="1:4">
      <c r="A562" s="207">
        <v>21101</v>
      </c>
      <c r="B562" s="211" t="s">
        <v>448</v>
      </c>
      <c r="C562" s="292">
        <v>7814</v>
      </c>
      <c r="D562" s="292">
        <f>SUM(D563:D567)</f>
        <v>8239</v>
      </c>
    </row>
    <row r="563" ht="17.25" customHeight="1" spans="1:4">
      <c r="A563" s="207">
        <v>2110101</v>
      </c>
      <c r="B563" s="211" t="s">
        <v>39</v>
      </c>
      <c r="C563" s="292">
        <v>6323</v>
      </c>
      <c r="D563" s="292">
        <v>7012</v>
      </c>
    </row>
    <row r="564" ht="17.25" customHeight="1" spans="1:4">
      <c r="A564" s="207">
        <v>2110102</v>
      </c>
      <c r="B564" s="211" t="s">
        <v>40</v>
      </c>
      <c r="C564" s="292">
        <v>164</v>
      </c>
      <c r="D564" s="292">
        <v>152</v>
      </c>
    </row>
    <row r="565" ht="17.25" customHeight="1" spans="1:4">
      <c r="A565" s="207">
        <v>2110104</v>
      </c>
      <c r="B565" s="211" t="s">
        <v>449</v>
      </c>
      <c r="C565" s="292">
        <v>13</v>
      </c>
      <c r="D565" s="292">
        <v>10</v>
      </c>
    </row>
    <row r="566" ht="17.25" customHeight="1" spans="1:4">
      <c r="A566" s="207">
        <v>2110107</v>
      </c>
      <c r="B566" s="211" t="s">
        <v>450</v>
      </c>
      <c r="C566" s="292">
        <v>10</v>
      </c>
      <c r="D566" s="292"/>
    </row>
    <row r="567" ht="17.25" customHeight="1" spans="1:4">
      <c r="A567" s="207">
        <v>2110199</v>
      </c>
      <c r="B567" s="211" t="s">
        <v>451</v>
      </c>
      <c r="C567" s="292">
        <v>1304</v>
      </c>
      <c r="D567" s="292">
        <v>1065</v>
      </c>
    </row>
    <row r="568" ht="17.25" customHeight="1" spans="1:4">
      <c r="A568" s="207">
        <v>21102</v>
      </c>
      <c r="B568" s="211" t="s">
        <v>452</v>
      </c>
      <c r="C568" s="292">
        <v>1723</v>
      </c>
      <c r="D568" s="292">
        <f>SUM(D569:D570)</f>
        <v>1943</v>
      </c>
    </row>
    <row r="569" ht="17.25" customHeight="1" spans="1:4">
      <c r="A569" s="207">
        <v>2110203</v>
      </c>
      <c r="B569" s="211" t="s">
        <v>453</v>
      </c>
      <c r="C569" s="292">
        <v>62</v>
      </c>
      <c r="D569" s="292">
        <v>120</v>
      </c>
    </row>
    <row r="570" ht="17.25" customHeight="1" spans="1:4">
      <c r="A570" s="207">
        <v>2110299</v>
      </c>
      <c r="B570" s="211" t="s">
        <v>454</v>
      </c>
      <c r="C570" s="292">
        <v>1661</v>
      </c>
      <c r="D570" s="292">
        <v>1823</v>
      </c>
    </row>
    <row r="571" ht="17.25" customHeight="1" spans="1:4">
      <c r="A571" s="207">
        <v>21103</v>
      </c>
      <c r="B571" s="211" t="s">
        <v>455</v>
      </c>
      <c r="C571" s="292">
        <v>35363</v>
      </c>
      <c r="D571" s="292">
        <f>SUM(D572:D576)</f>
        <v>46091</v>
      </c>
    </row>
    <row r="572" ht="17.25" customHeight="1" spans="1:4">
      <c r="A572" s="207">
        <v>2110301</v>
      </c>
      <c r="B572" s="211" t="s">
        <v>456</v>
      </c>
      <c r="C572" s="292">
        <v>2504</v>
      </c>
      <c r="D572" s="292">
        <v>4330</v>
      </c>
    </row>
    <row r="573" ht="17.25" customHeight="1" spans="1:4">
      <c r="A573" s="207">
        <v>2110302</v>
      </c>
      <c r="B573" s="211" t="s">
        <v>457</v>
      </c>
      <c r="C573" s="292">
        <v>26036</v>
      </c>
      <c r="D573" s="292">
        <v>34493</v>
      </c>
    </row>
    <row r="574" ht="17.25" customHeight="1" spans="1:4">
      <c r="A574" s="207">
        <v>2110304</v>
      </c>
      <c r="B574" s="211" t="s">
        <v>458</v>
      </c>
      <c r="C574" s="292">
        <v>5862</v>
      </c>
      <c r="D574" s="292">
        <v>5490</v>
      </c>
    </row>
    <row r="575" ht="17.25" customHeight="1" spans="1:4">
      <c r="A575" s="207">
        <v>2110307</v>
      </c>
      <c r="B575" s="211" t="s">
        <v>459</v>
      </c>
      <c r="C575" s="292">
        <v>39</v>
      </c>
      <c r="D575" s="292"/>
    </row>
    <row r="576" ht="17.25" customHeight="1" spans="1:4">
      <c r="A576" s="207">
        <v>2110399</v>
      </c>
      <c r="B576" s="211" t="s">
        <v>460</v>
      </c>
      <c r="C576" s="292">
        <v>922</v>
      </c>
      <c r="D576" s="292">
        <v>1778</v>
      </c>
    </row>
    <row r="577" ht="17.25" customHeight="1" spans="1:4">
      <c r="A577" s="207">
        <v>21104</v>
      </c>
      <c r="B577" s="211" t="s">
        <v>461</v>
      </c>
      <c r="C577" s="292">
        <v>14063</v>
      </c>
      <c r="D577" s="292">
        <f>SUM(D578:D582)</f>
        <v>39568</v>
      </c>
    </row>
    <row r="578" ht="17.25" customHeight="1" spans="1:4">
      <c r="A578" s="207">
        <v>2110401</v>
      </c>
      <c r="B578" s="211" t="s">
        <v>462</v>
      </c>
      <c r="C578" s="292">
        <v>7235</v>
      </c>
      <c r="D578" s="292">
        <v>7773</v>
      </c>
    </row>
    <row r="579" ht="17.25" customHeight="1" spans="1:4">
      <c r="A579" s="207">
        <v>2110402</v>
      </c>
      <c r="B579" s="211" t="s">
        <v>463</v>
      </c>
      <c r="C579" s="292">
        <v>2210</v>
      </c>
      <c r="D579" s="292">
        <v>898</v>
      </c>
    </row>
    <row r="580" ht="17.25" customHeight="1" spans="1:4">
      <c r="A580" s="207">
        <v>2110405</v>
      </c>
      <c r="B580" s="211" t="s">
        <v>464</v>
      </c>
      <c r="C580" s="292">
        <v>2576</v>
      </c>
      <c r="D580" s="292">
        <v>3808</v>
      </c>
    </row>
    <row r="581" ht="17.25" customHeight="1" spans="1:4">
      <c r="A581" s="207">
        <v>2110406</v>
      </c>
      <c r="B581" s="211" t="s">
        <v>465</v>
      </c>
      <c r="C581" s="292">
        <v>1926</v>
      </c>
      <c r="D581" s="292">
        <v>4167</v>
      </c>
    </row>
    <row r="582" ht="17.25" customHeight="1" spans="1:4">
      <c r="A582" s="207">
        <v>2110499</v>
      </c>
      <c r="B582" s="211" t="s">
        <v>466</v>
      </c>
      <c r="C582" s="292">
        <v>116</v>
      </c>
      <c r="D582" s="344">
        <v>22922</v>
      </c>
    </row>
    <row r="583" ht="17.25" customHeight="1" spans="1:4">
      <c r="A583" s="207">
        <v>21105</v>
      </c>
      <c r="B583" s="211" t="s">
        <v>467</v>
      </c>
      <c r="C583" s="292">
        <v>21171</v>
      </c>
      <c r="D583" s="292">
        <f>SUM(D584:D587)</f>
        <v>34514</v>
      </c>
    </row>
    <row r="584" ht="17.25" customHeight="1" spans="1:4">
      <c r="A584" s="207">
        <v>2110501</v>
      </c>
      <c r="B584" s="211" t="s">
        <v>468</v>
      </c>
      <c r="C584" s="292">
        <v>5594</v>
      </c>
      <c r="D584" s="292">
        <v>3401</v>
      </c>
    </row>
    <row r="585" ht="17.25" customHeight="1" spans="1:4">
      <c r="A585" s="207">
        <v>2110503</v>
      </c>
      <c r="B585" s="211" t="s">
        <v>469</v>
      </c>
      <c r="C585" s="292">
        <v>326</v>
      </c>
      <c r="D585" s="292"/>
    </row>
    <row r="586" ht="17.25" customHeight="1" spans="1:4">
      <c r="A586" s="207">
        <v>2110507</v>
      </c>
      <c r="B586" s="211" t="s">
        <v>470</v>
      </c>
      <c r="C586" s="292">
        <v>1318</v>
      </c>
      <c r="D586" s="292">
        <v>4227</v>
      </c>
    </row>
    <row r="587" ht="17.25" customHeight="1" spans="1:4">
      <c r="A587" s="207">
        <v>2110599</v>
      </c>
      <c r="B587" s="211" t="s">
        <v>471</v>
      </c>
      <c r="C587" s="292">
        <v>13933</v>
      </c>
      <c r="D587" s="292">
        <v>26886</v>
      </c>
    </row>
    <row r="588" ht="17.25" customHeight="1" spans="1:4">
      <c r="A588" s="207">
        <v>21107</v>
      </c>
      <c r="B588" s="211" t="s">
        <v>472</v>
      </c>
      <c r="C588" s="292">
        <v>154</v>
      </c>
      <c r="D588" s="292"/>
    </row>
    <row r="589" ht="17.25" customHeight="1" spans="1:4">
      <c r="A589" s="207">
        <v>2110704</v>
      </c>
      <c r="B589" s="211" t="s">
        <v>473</v>
      </c>
      <c r="C589" s="292">
        <v>154</v>
      </c>
      <c r="D589" s="292"/>
    </row>
    <row r="590" ht="17.25" customHeight="1" spans="1:4">
      <c r="A590" s="207">
        <v>21108</v>
      </c>
      <c r="B590" s="211" t="s">
        <v>474</v>
      </c>
      <c r="C590" s="292">
        <v>0</v>
      </c>
      <c r="D590" s="292"/>
    </row>
    <row r="591" ht="17.25" customHeight="1" spans="1:4">
      <c r="A591" s="207">
        <v>21109</v>
      </c>
      <c r="B591" s="211" t="s">
        <v>475</v>
      </c>
      <c r="C591" s="292">
        <v>3</v>
      </c>
      <c r="D591" s="292"/>
    </row>
    <row r="592" ht="17.25" customHeight="1" spans="1:4">
      <c r="A592" s="207">
        <v>2110901</v>
      </c>
      <c r="B592" s="211" t="s">
        <v>476</v>
      </c>
      <c r="C592" s="292">
        <v>3</v>
      </c>
      <c r="D592" s="292"/>
    </row>
    <row r="593" ht="17.25" customHeight="1" spans="1:4">
      <c r="A593" s="207">
        <v>21110</v>
      </c>
      <c r="B593" s="211" t="s">
        <v>477</v>
      </c>
      <c r="C593" s="292">
        <v>442</v>
      </c>
      <c r="D593" s="292"/>
    </row>
    <row r="594" ht="17.25" customHeight="1" spans="1:4">
      <c r="A594" s="207">
        <v>2111001</v>
      </c>
      <c r="B594" s="211" t="s">
        <v>478</v>
      </c>
      <c r="C594" s="292">
        <v>442</v>
      </c>
      <c r="D594" s="292"/>
    </row>
    <row r="595" ht="17.25" customHeight="1" spans="1:4">
      <c r="A595" s="207">
        <v>21111</v>
      </c>
      <c r="B595" s="211" t="s">
        <v>479</v>
      </c>
      <c r="C595" s="292">
        <v>507</v>
      </c>
      <c r="D595" s="292">
        <f>SUM(D596:D598)</f>
        <v>478</v>
      </c>
    </row>
    <row r="596" ht="17.25" customHeight="1" spans="1:4">
      <c r="A596" s="207">
        <v>2111101</v>
      </c>
      <c r="B596" s="211" t="s">
        <v>480</v>
      </c>
      <c r="C596" s="292">
        <v>286</v>
      </c>
      <c r="D596" s="292">
        <v>428</v>
      </c>
    </row>
    <row r="597" ht="17.25" customHeight="1" spans="1:4">
      <c r="A597" s="207">
        <v>2111102</v>
      </c>
      <c r="B597" s="211" t="s">
        <v>481</v>
      </c>
      <c r="C597" s="292">
        <v>131</v>
      </c>
      <c r="D597" s="292">
        <v>50</v>
      </c>
    </row>
    <row r="598" ht="17.25" customHeight="1" spans="1:4">
      <c r="A598" s="207">
        <v>2111103</v>
      </c>
      <c r="B598" s="211" t="s">
        <v>482</v>
      </c>
      <c r="C598" s="292">
        <v>90</v>
      </c>
      <c r="D598" s="292"/>
    </row>
    <row r="599" ht="17.25" customHeight="1" spans="1:4">
      <c r="A599" s="217">
        <v>21112</v>
      </c>
      <c r="B599" s="218" t="s">
        <v>483</v>
      </c>
      <c r="C599" s="292">
        <v>0</v>
      </c>
      <c r="D599" s="292"/>
    </row>
    <row r="600" ht="17.25" customHeight="1" spans="1:4">
      <c r="A600" s="345">
        <v>21113</v>
      </c>
      <c r="B600" s="346" t="s">
        <v>484</v>
      </c>
      <c r="C600" s="292">
        <v>0</v>
      </c>
      <c r="D600" s="292"/>
    </row>
    <row r="601" ht="17.25" customHeight="1" spans="1:4">
      <c r="A601" s="217">
        <v>21114</v>
      </c>
      <c r="B601" s="218" t="s">
        <v>485</v>
      </c>
      <c r="C601" s="292">
        <v>9</v>
      </c>
      <c r="D601" s="292">
        <f>SUM(D602:D604)</f>
        <v>3670</v>
      </c>
    </row>
    <row r="602" ht="17.25" customHeight="1" spans="1:4">
      <c r="A602" s="217">
        <v>2111401</v>
      </c>
      <c r="B602" s="218" t="s">
        <v>39</v>
      </c>
      <c r="C602" s="292">
        <v>9</v>
      </c>
      <c r="D602" s="292"/>
    </row>
    <row r="603" ht="17.25" customHeight="1" spans="1:4">
      <c r="A603" s="217">
        <v>2111407</v>
      </c>
      <c r="B603" s="218" t="s">
        <v>486</v>
      </c>
      <c r="C603" s="292">
        <v>0</v>
      </c>
      <c r="D603" s="292">
        <v>20</v>
      </c>
    </row>
    <row r="604" ht="17.25" customHeight="1" spans="1:4">
      <c r="A604" s="217">
        <v>2111413</v>
      </c>
      <c r="B604" s="218" t="s">
        <v>487</v>
      </c>
      <c r="C604" s="292">
        <v>0</v>
      </c>
      <c r="D604" s="292">
        <v>3650</v>
      </c>
    </row>
    <row r="605" ht="17.25" customHeight="1" spans="1:4">
      <c r="A605" s="217">
        <v>21199</v>
      </c>
      <c r="B605" s="218" t="s">
        <v>488</v>
      </c>
      <c r="C605" s="292">
        <v>1990</v>
      </c>
      <c r="D605" s="292">
        <v>2616</v>
      </c>
    </row>
    <row r="606" ht="17.25" customHeight="1" spans="1:4">
      <c r="A606" s="217">
        <v>2119999</v>
      </c>
      <c r="B606" s="218" t="s">
        <v>489</v>
      </c>
      <c r="C606" s="292">
        <v>1990</v>
      </c>
      <c r="D606" s="292">
        <v>2616</v>
      </c>
    </row>
    <row r="607" ht="17.25" customHeight="1" spans="1:4">
      <c r="A607" s="217">
        <v>212</v>
      </c>
      <c r="B607" s="218" t="s">
        <v>490</v>
      </c>
      <c r="C607" s="292">
        <v>300194</v>
      </c>
      <c r="D607" s="292">
        <f>SUM(D608,D617,D619,D622,D624,D626)</f>
        <v>302063</v>
      </c>
    </row>
    <row r="608" ht="17.25" customHeight="1" spans="1:4">
      <c r="A608" s="217">
        <v>21201</v>
      </c>
      <c r="B608" s="218" t="s">
        <v>491</v>
      </c>
      <c r="C608" s="292">
        <v>43320</v>
      </c>
      <c r="D608" s="292">
        <f>SUM(D609:D616)</f>
        <v>50663</v>
      </c>
    </row>
    <row r="609" ht="17.25" customHeight="1" spans="1:4">
      <c r="A609" s="217">
        <v>2120101</v>
      </c>
      <c r="B609" s="218" t="s">
        <v>39</v>
      </c>
      <c r="C609" s="292">
        <v>10080</v>
      </c>
      <c r="D609" s="292">
        <v>10492</v>
      </c>
    </row>
    <row r="610" ht="17.25" customHeight="1" spans="1:4">
      <c r="A610" s="217">
        <v>2120102</v>
      </c>
      <c r="B610" s="218" t="s">
        <v>40</v>
      </c>
      <c r="C610" s="292">
        <v>6137</v>
      </c>
      <c r="D610" s="292">
        <v>2172</v>
      </c>
    </row>
    <row r="611" ht="17.25" customHeight="1" spans="1:4">
      <c r="A611" s="217">
        <v>2120103</v>
      </c>
      <c r="B611" s="218" t="s">
        <v>41</v>
      </c>
      <c r="C611" s="292">
        <v>698</v>
      </c>
      <c r="D611" s="292">
        <v>738</v>
      </c>
    </row>
    <row r="612" ht="17.25" customHeight="1" spans="1:4">
      <c r="A612" s="217">
        <v>2120104</v>
      </c>
      <c r="B612" s="218" t="s">
        <v>492</v>
      </c>
      <c r="C612" s="292">
        <v>12953</v>
      </c>
      <c r="D612" s="292">
        <v>24743</v>
      </c>
    </row>
    <row r="613" ht="17.25" customHeight="1" spans="1:4">
      <c r="A613" s="217">
        <v>2120106</v>
      </c>
      <c r="B613" s="218" t="s">
        <v>493</v>
      </c>
      <c r="C613" s="292">
        <v>197</v>
      </c>
      <c r="D613" s="292">
        <v>235</v>
      </c>
    </row>
    <row r="614" ht="17.25" customHeight="1" spans="1:4">
      <c r="A614" s="217">
        <v>2120107</v>
      </c>
      <c r="B614" s="218" t="s">
        <v>494</v>
      </c>
      <c r="C614" s="292">
        <v>874</v>
      </c>
      <c r="D614" s="292">
        <v>938</v>
      </c>
    </row>
    <row r="615" ht="17.25" customHeight="1" spans="1:4">
      <c r="A615" s="217">
        <v>2120109</v>
      </c>
      <c r="B615" s="218" t="s">
        <v>495</v>
      </c>
      <c r="C615" s="292">
        <v>1872</v>
      </c>
      <c r="D615" s="292">
        <v>2459</v>
      </c>
    </row>
    <row r="616" ht="17.25" customHeight="1" spans="1:4">
      <c r="A616" s="217">
        <v>2120199</v>
      </c>
      <c r="B616" s="218" t="s">
        <v>496</v>
      </c>
      <c r="C616" s="292">
        <v>10509</v>
      </c>
      <c r="D616" s="292">
        <v>8886</v>
      </c>
    </row>
    <row r="617" ht="17.25" customHeight="1" spans="1:4">
      <c r="A617" s="217">
        <v>21202</v>
      </c>
      <c r="B617" s="218" t="s">
        <v>497</v>
      </c>
      <c r="C617" s="292">
        <v>465</v>
      </c>
      <c r="D617" s="292">
        <v>76</v>
      </c>
    </row>
    <row r="618" ht="17.25" customHeight="1" spans="1:4">
      <c r="A618" s="217">
        <v>2120201</v>
      </c>
      <c r="B618" s="218" t="s">
        <v>498</v>
      </c>
      <c r="C618" s="292">
        <v>465</v>
      </c>
      <c r="D618" s="292">
        <v>76</v>
      </c>
    </row>
    <row r="619" ht="17.25" customHeight="1" spans="1:4">
      <c r="A619" s="217">
        <v>21203</v>
      </c>
      <c r="B619" s="218" t="s">
        <v>499</v>
      </c>
      <c r="C619" s="292">
        <v>168628</v>
      </c>
      <c r="D619" s="292">
        <f>SUM(D620:D621)</f>
        <v>139464</v>
      </c>
    </row>
    <row r="620" ht="17.25" customHeight="1" spans="1:4">
      <c r="A620" s="217">
        <v>2120303</v>
      </c>
      <c r="B620" s="218" t="s">
        <v>500</v>
      </c>
      <c r="C620" s="292">
        <v>30286</v>
      </c>
      <c r="D620" s="292">
        <v>48064</v>
      </c>
    </row>
    <row r="621" ht="17.25" customHeight="1" spans="1:4">
      <c r="A621" s="217">
        <v>2120399</v>
      </c>
      <c r="B621" s="218" t="s">
        <v>501</v>
      </c>
      <c r="C621" s="292">
        <v>138342</v>
      </c>
      <c r="D621" s="292">
        <v>91400</v>
      </c>
    </row>
    <row r="622" ht="17.25" customHeight="1" spans="1:4">
      <c r="A622" s="217">
        <v>21205</v>
      </c>
      <c r="B622" s="218" t="s">
        <v>502</v>
      </c>
      <c r="C622" s="292">
        <v>61157</v>
      </c>
      <c r="D622" s="292">
        <v>60091</v>
      </c>
    </row>
    <row r="623" ht="17.25" customHeight="1" spans="1:4">
      <c r="A623" s="217">
        <v>2120501</v>
      </c>
      <c r="B623" s="218" t="s">
        <v>503</v>
      </c>
      <c r="C623" s="292">
        <v>61157</v>
      </c>
      <c r="D623" s="292">
        <v>60091</v>
      </c>
    </row>
    <row r="624" ht="17.25" customHeight="1" spans="1:4">
      <c r="A624" s="217">
        <v>21206</v>
      </c>
      <c r="B624" s="218" t="s">
        <v>504</v>
      </c>
      <c r="C624" s="292">
        <v>1454</v>
      </c>
      <c r="D624" s="292">
        <v>1573</v>
      </c>
    </row>
    <row r="625" ht="17.25" customHeight="1" spans="1:4">
      <c r="A625" s="217">
        <v>2120601</v>
      </c>
      <c r="B625" s="218" t="s">
        <v>505</v>
      </c>
      <c r="C625" s="292">
        <v>1454</v>
      </c>
      <c r="D625" s="292">
        <v>1573</v>
      </c>
    </row>
    <row r="626" ht="17.25" customHeight="1" spans="1:4">
      <c r="A626" s="217">
        <v>21299</v>
      </c>
      <c r="B626" s="218" t="s">
        <v>506</v>
      </c>
      <c r="C626" s="292">
        <v>25170</v>
      </c>
      <c r="D626" s="292">
        <v>50196</v>
      </c>
    </row>
    <row r="627" ht="17.25" customHeight="1" spans="1:4">
      <c r="A627" s="217">
        <v>2129999</v>
      </c>
      <c r="B627" s="218" t="s">
        <v>507</v>
      </c>
      <c r="C627" s="292">
        <v>25170</v>
      </c>
      <c r="D627" s="292">
        <v>50196</v>
      </c>
    </row>
    <row r="628" ht="17.25" customHeight="1" spans="1:4">
      <c r="A628" s="217">
        <v>213</v>
      </c>
      <c r="B628" s="218" t="s">
        <v>508</v>
      </c>
      <c r="C628" s="292">
        <v>1205152</v>
      </c>
      <c r="D628" s="292">
        <f>SUM(D629,D653,D670,D693,D702,D708,D713,D715)</f>
        <v>1022819</v>
      </c>
    </row>
    <row r="629" ht="17.25" customHeight="1" spans="1:4">
      <c r="A629" s="217">
        <v>21301</v>
      </c>
      <c r="B629" s="218" t="s">
        <v>509</v>
      </c>
      <c r="C629" s="292">
        <v>531763</v>
      </c>
      <c r="D629" s="292">
        <f>SUM(D630:D652)</f>
        <v>405946</v>
      </c>
    </row>
    <row r="630" ht="17.25" customHeight="1" spans="1:4">
      <c r="A630" s="217">
        <v>2130101</v>
      </c>
      <c r="B630" s="218" t="s">
        <v>39</v>
      </c>
      <c r="C630" s="292">
        <v>20563</v>
      </c>
      <c r="D630" s="292">
        <v>23566</v>
      </c>
    </row>
    <row r="631" ht="17.25" customHeight="1" spans="1:4">
      <c r="A631" s="217">
        <v>2130102</v>
      </c>
      <c r="B631" s="218" t="s">
        <v>40</v>
      </c>
      <c r="C631" s="292">
        <v>2123</v>
      </c>
      <c r="D631" s="292">
        <v>5623</v>
      </c>
    </row>
    <row r="632" ht="17.25" customHeight="1" spans="1:4">
      <c r="A632" s="217">
        <v>2130103</v>
      </c>
      <c r="B632" s="218" t="s">
        <v>41</v>
      </c>
      <c r="C632" s="292">
        <v>71</v>
      </c>
      <c r="D632" s="292">
        <v>113</v>
      </c>
    </row>
    <row r="633" ht="17.25" customHeight="1" spans="1:4">
      <c r="A633" s="217">
        <v>2130104</v>
      </c>
      <c r="B633" s="218" t="s">
        <v>46</v>
      </c>
      <c r="C633" s="292">
        <v>48590</v>
      </c>
      <c r="D633" s="292">
        <v>46630</v>
      </c>
    </row>
    <row r="634" ht="17.25" customHeight="1" spans="1:4">
      <c r="A634" s="217">
        <v>2130105</v>
      </c>
      <c r="B634" s="218" t="s">
        <v>510</v>
      </c>
      <c r="C634" s="292">
        <v>922</v>
      </c>
      <c r="D634" s="292">
        <v>835</v>
      </c>
    </row>
    <row r="635" ht="17.25" customHeight="1" spans="1:4">
      <c r="A635" s="217">
        <v>2130106</v>
      </c>
      <c r="B635" s="218" t="s">
        <v>511</v>
      </c>
      <c r="C635" s="292">
        <v>7278</v>
      </c>
      <c r="D635" s="292">
        <v>4296</v>
      </c>
    </row>
    <row r="636" ht="17.25" customHeight="1" spans="1:4">
      <c r="A636" s="217">
        <v>2130108</v>
      </c>
      <c r="B636" s="218" t="s">
        <v>512</v>
      </c>
      <c r="C636" s="292">
        <v>4670</v>
      </c>
      <c r="D636" s="292">
        <v>3927</v>
      </c>
    </row>
    <row r="637" ht="17.25" customHeight="1" spans="1:4">
      <c r="A637" s="217">
        <v>2130109</v>
      </c>
      <c r="B637" s="218" t="s">
        <v>513</v>
      </c>
      <c r="C637" s="292">
        <v>565</v>
      </c>
      <c r="D637" s="292">
        <v>893</v>
      </c>
    </row>
    <row r="638" ht="17.25" customHeight="1" spans="1:4">
      <c r="A638" s="217">
        <v>2130110</v>
      </c>
      <c r="B638" s="218" t="s">
        <v>514</v>
      </c>
      <c r="C638" s="292">
        <v>77</v>
      </c>
      <c r="D638" s="292">
        <v>136</v>
      </c>
    </row>
    <row r="639" ht="17.25" customHeight="1" spans="1:4">
      <c r="A639" s="217">
        <v>2130111</v>
      </c>
      <c r="B639" s="218" t="s">
        <v>515</v>
      </c>
      <c r="C639" s="292">
        <v>21</v>
      </c>
      <c r="D639" s="292">
        <v>31</v>
      </c>
    </row>
    <row r="640" ht="17.25" customHeight="1" spans="1:4">
      <c r="A640" s="217">
        <v>2130112</v>
      </c>
      <c r="B640" s="218" t="s">
        <v>516</v>
      </c>
      <c r="C640" s="292">
        <v>807</v>
      </c>
      <c r="D640" s="292">
        <v>3</v>
      </c>
    </row>
    <row r="641" ht="17.25" customHeight="1" spans="1:4">
      <c r="A641" s="217">
        <v>2130119</v>
      </c>
      <c r="B641" s="218" t="s">
        <v>517</v>
      </c>
      <c r="C641" s="292">
        <v>4393</v>
      </c>
      <c r="D641" s="292">
        <v>1012</v>
      </c>
    </row>
    <row r="642" ht="17.25" customHeight="1" spans="1:4">
      <c r="A642" s="217">
        <v>2130120</v>
      </c>
      <c r="B642" s="218" t="s">
        <v>518</v>
      </c>
      <c r="C642" s="292">
        <v>93844</v>
      </c>
      <c r="D642" s="292">
        <v>103269</v>
      </c>
    </row>
    <row r="643" ht="17.25" customHeight="1" spans="1:4">
      <c r="A643" s="217">
        <v>2130122</v>
      </c>
      <c r="B643" s="218" t="s">
        <v>519</v>
      </c>
      <c r="C643" s="292">
        <v>47698</v>
      </c>
      <c r="D643" s="292">
        <v>37550</v>
      </c>
    </row>
    <row r="644" ht="17.25" customHeight="1" spans="1:4">
      <c r="A644" s="217">
        <v>2130124</v>
      </c>
      <c r="B644" s="218" t="s">
        <v>520</v>
      </c>
      <c r="C644" s="292">
        <v>3352</v>
      </c>
      <c r="D644" s="292">
        <v>4253</v>
      </c>
    </row>
    <row r="645" ht="17.25" customHeight="1" spans="1:4">
      <c r="A645" s="217">
        <v>2130125</v>
      </c>
      <c r="B645" s="218" t="s">
        <v>521</v>
      </c>
      <c r="C645" s="292">
        <v>437</v>
      </c>
      <c r="D645" s="292">
        <v>77</v>
      </c>
    </row>
    <row r="646" ht="17.25" customHeight="1" spans="1:4">
      <c r="A646" s="217">
        <v>2130126</v>
      </c>
      <c r="B646" s="218" t="s">
        <v>522</v>
      </c>
      <c r="C646" s="292">
        <v>1631</v>
      </c>
      <c r="D646" s="292">
        <v>94</v>
      </c>
    </row>
    <row r="647" ht="17.25" customHeight="1" spans="1:4">
      <c r="A647" s="217">
        <v>2130135</v>
      </c>
      <c r="B647" s="218" t="s">
        <v>523</v>
      </c>
      <c r="C647" s="292">
        <v>39708</v>
      </c>
      <c r="D647" s="292">
        <v>59909</v>
      </c>
    </row>
    <row r="648" ht="17.25" customHeight="1" spans="1:4">
      <c r="A648" s="217">
        <v>2130142</v>
      </c>
      <c r="B648" s="218" t="s">
        <v>524</v>
      </c>
      <c r="C648" s="292">
        <v>3505</v>
      </c>
      <c r="D648" s="292">
        <v>869</v>
      </c>
    </row>
    <row r="649" ht="17.25" customHeight="1" spans="1:4">
      <c r="A649" s="217">
        <v>2130148</v>
      </c>
      <c r="B649" s="218" t="s">
        <v>525</v>
      </c>
      <c r="C649" s="292">
        <v>113</v>
      </c>
      <c r="D649" s="292">
        <v>259</v>
      </c>
    </row>
    <row r="650" ht="17.25" customHeight="1" spans="1:4">
      <c r="A650" s="217">
        <v>2130152</v>
      </c>
      <c r="B650" s="218" t="s">
        <v>526</v>
      </c>
      <c r="C650" s="292">
        <v>16</v>
      </c>
      <c r="D650" s="292">
        <v>282</v>
      </c>
    </row>
    <row r="651" ht="17.25" customHeight="1" spans="1:4">
      <c r="A651" s="217">
        <v>2130153</v>
      </c>
      <c r="B651" s="218" t="s">
        <v>527</v>
      </c>
      <c r="C651" s="292">
        <v>212166</v>
      </c>
      <c r="D651" s="292">
        <v>75674</v>
      </c>
    </row>
    <row r="652" ht="17.25" customHeight="1" spans="1:4">
      <c r="A652" s="217">
        <v>2130199</v>
      </c>
      <c r="B652" s="218" t="s">
        <v>528</v>
      </c>
      <c r="C652" s="292">
        <v>39213</v>
      </c>
      <c r="D652" s="292">
        <v>36645</v>
      </c>
    </row>
    <row r="653" ht="17.25" customHeight="1" spans="1:4">
      <c r="A653" s="217">
        <v>21302</v>
      </c>
      <c r="B653" s="218" t="s">
        <v>529</v>
      </c>
      <c r="C653" s="292">
        <v>80200</v>
      </c>
      <c r="D653" s="292">
        <f>SUM(D654:D669)</f>
        <v>79595</v>
      </c>
    </row>
    <row r="654" ht="17.25" customHeight="1" spans="1:4">
      <c r="A654" s="217">
        <v>2130201</v>
      </c>
      <c r="B654" s="218" t="s">
        <v>39</v>
      </c>
      <c r="C654" s="292">
        <v>5166</v>
      </c>
      <c r="D654" s="292">
        <v>7108</v>
      </c>
    </row>
    <row r="655" ht="17.25" customHeight="1" spans="1:4">
      <c r="A655" s="217">
        <v>2130202</v>
      </c>
      <c r="B655" s="218" t="s">
        <v>40</v>
      </c>
      <c r="C655" s="292">
        <v>256</v>
      </c>
      <c r="D655" s="292">
        <v>322</v>
      </c>
    </row>
    <row r="656" ht="17.25" customHeight="1" spans="1:4">
      <c r="A656" s="217">
        <v>2130204</v>
      </c>
      <c r="B656" s="218" t="s">
        <v>530</v>
      </c>
      <c r="C656" s="292">
        <v>25519</v>
      </c>
      <c r="D656" s="292">
        <v>33391</v>
      </c>
    </row>
    <row r="657" ht="17.25" customHeight="1" spans="1:4">
      <c r="A657" s="217">
        <v>2130205</v>
      </c>
      <c r="B657" s="218" t="s">
        <v>531</v>
      </c>
      <c r="C657" s="292">
        <v>16078</v>
      </c>
      <c r="D657" s="292">
        <v>8690</v>
      </c>
    </row>
    <row r="658" ht="17.25" customHeight="1" spans="1:4">
      <c r="A658" s="217">
        <v>2130206</v>
      </c>
      <c r="B658" s="218" t="s">
        <v>532</v>
      </c>
      <c r="C658" s="292">
        <v>1272</v>
      </c>
      <c r="D658" s="292">
        <v>832</v>
      </c>
    </row>
    <row r="659" ht="17.25" customHeight="1" spans="1:4">
      <c r="A659" s="217">
        <v>2130207</v>
      </c>
      <c r="B659" s="218" t="s">
        <v>533</v>
      </c>
      <c r="C659" s="292">
        <v>1420</v>
      </c>
      <c r="D659" s="292">
        <v>3036</v>
      </c>
    </row>
    <row r="660" ht="17.25" customHeight="1" spans="1:4">
      <c r="A660" s="217">
        <v>2130209</v>
      </c>
      <c r="B660" s="218" t="s">
        <v>534</v>
      </c>
      <c r="C660" s="292">
        <v>2511</v>
      </c>
      <c r="D660" s="292">
        <v>2548</v>
      </c>
    </row>
    <row r="661" ht="17.25" customHeight="1" spans="1:4">
      <c r="A661" s="217">
        <v>2130211</v>
      </c>
      <c r="B661" s="218" t="s">
        <v>535</v>
      </c>
      <c r="C661" s="292">
        <v>252</v>
      </c>
      <c r="D661" s="292">
        <v>195</v>
      </c>
    </row>
    <row r="662" ht="17.25" customHeight="1" spans="1:4">
      <c r="A662" s="217">
        <v>2130212</v>
      </c>
      <c r="B662" s="218" t="s">
        <v>536</v>
      </c>
      <c r="C662" s="292">
        <v>572</v>
      </c>
      <c r="D662" s="292">
        <v>1323</v>
      </c>
    </row>
    <row r="663" ht="17.25" customHeight="1" spans="1:4">
      <c r="A663" s="217">
        <v>2130213</v>
      </c>
      <c r="B663" s="218" t="s">
        <v>537</v>
      </c>
      <c r="C663" s="292">
        <v>452</v>
      </c>
      <c r="D663" s="292">
        <v>4640</v>
      </c>
    </row>
    <row r="664" ht="17.25" customHeight="1" spans="1:4">
      <c r="A664" s="217">
        <v>2130217</v>
      </c>
      <c r="B664" s="218" t="s">
        <v>538</v>
      </c>
      <c r="C664" s="292">
        <v>1807</v>
      </c>
      <c r="D664" s="292">
        <v>2419</v>
      </c>
    </row>
    <row r="665" ht="17.25" customHeight="1" spans="1:4">
      <c r="A665" s="217">
        <v>2130221</v>
      </c>
      <c r="B665" s="218" t="s">
        <v>539</v>
      </c>
      <c r="C665" s="292">
        <v>611</v>
      </c>
      <c r="D665" s="292">
        <v>180</v>
      </c>
    </row>
    <row r="666" ht="17.25" customHeight="1" spans="1:4">
      <c r="A666" s="217">
        <v>2130234</v>
      </c>
      <c r="B666" s="218" t="s">
        <v>540</v>
      </c>
      <c r="C666" s="292">
        <v>2639</v>
      </c>
      <c r="D666" s="292">
        <v>3044</v>
      </c>
    </row>
    <row r="667" ht="17.25" customHeight="1" spans="1:4">
      <c r="A667" s="217">
        <v>2130236</v>
      </c>
      <c r="B667" s="218" t="s">
        <v>541</v>
      </c>
      <c r="C667" s="292">
        <v>489</v>
      </c>
      <c r="D667" s="292">
        <v>393</v>
      </c>
    </row>
    <row r="668" ht="17.25" customHeight="1" spans="1:4">
      <c r="A668" s="217">
        <v>2130238</v>
      </c>
      <c r="B668" s="218" t="s">
        <v>542</v>
      </c>
      <c r="C668" s="292">
        <v>4306</v>
      </c>
      <c r="D668" s="292"/>
    </row>
    <row r="669" ht="17.25" customHeight="1" spans="1:4">
      <c r="A669" s="217">
        <v>2130299</v>
      </c>
      <c r="B669" s="218" t="s">
        <v>543</v>
      </c>
      <c r="C669" s="292">
        <v>16850</v>
      </c>
      <c r="D669" s="292">
        <v>11474</v>
      </c>
    </row>
    <row r="670" ht="17.25" customHeight="1" spans="1:4">
      <c r="A670" s="217">
        <v>21303</v>
      </c>
      <c r="B670" s="218" t="s">
        <v>544</v>
      </c>
      <c r="C670" s="292">
        <v>157063</v>
      </c>
      <c r="D670" s="292">
        <f>SUM(D671:D692)</f>
        <v>69020</v>
      </c>
    </row>
    <row r="671" ht="17.25" customHeight="1" spans="1:4">
      <c r="A671" s="217">
        <v>2130301</v>
      </c>
      <c r="B671" s="218" t="s">
        <v>39</v>
      </c>
      <c r="C671" s="292">
        <v>4997</v>
      </c>
      <c r="D671" s="292">
        <v>5308</v>
      </c>
    </row>
    <row r="672" ht="17.25" customHeight="1" spans="1:4">
      <c r="A672" s="217">
        <v>2130302</v>
      </c>
      <c r="B672" s="218" t="s">
        <v>40</v>
      </c>
      <c r="C672" s="292">
        <v>70</v>
      </c>
      <c r="D672" s="292">
        <v>405</v>
      </c>
    </row>
    <row r="673" ht="17.25" customHeight="1" spans="1:4">
      <c r="A673" s="217">
        <v>2130303</v>
      </c>
      <c r="B673" s="218" t="s">
        <v>41</v>
      </c>
      <c r="C673" s="292">
        <v>0</v>
      </c>
      <c r="D673" s="292">
        <v>1674</v>
      </c>
    </row>
    <row r="674" ht="17.25" customHeight="1" spans="1:4">
      <c r="A674" s="217">
        <v>2130304</v>
      </c>
      <c r="B674" s="218" t="s">
        <v>545</v>
      </c>
      <c r="C674" s="292">
        <v>4985</v>
      </c>
      <c r="D674" s="292">
        <v>5450</v>
      </c>
    </row>
    <row r="675" ht="17.25" customHeight="1" spans="1:4">
      <c r="A675" s="217">
        <v>2130305</v>
      </c>
      <c r="B675" s="218" t="s">
        <v>546</v>
      </c>
      <c r="C675" s="292">
        <v>79747</v>
      </c>
      <c r="D675" s="292">
        <v>11731</v>
      </c>
    </row>
    <row r="676" ht="17.25" customHeight="1" spans="1:4">
      <c r="A676" s="217">
        <v>2130306</v>
      </c>
      <c r="B676" s="218" t="s">
        <v>547</v>
      </c>
      <c r="C676" s="292">
        <v>6687</v>
      </c>
      <c r="D676" s="292">
        <v>22005</v>
      </c>
    </row>
    <row r="677" ht="17.25" customHeight="1" spans="1:4">
      <c r="A677" s="217">
        <v>2130307</v>
      </c>
      <c r="B677" s="218" t="s">
        <v>548</v>
      </c>
      <c r="C677" s="292">
        <v>1131</v>
      </c>
      <c r="D677" s="292">
        <v>572</v>
      </c>
    </row>
    <row r="678" ht="17.25" customHeight="1" spans="1:4">
      <c r="A678" s="217">
        <v>2130308</v>
      </c>
      <c r="B678" s="218" t="s">
        <v>549</v>
      </c>
      <c r="C678" s="292">
        <v>1412</v>
      </c>
      <c r="D678" s="292">
        <v>1052</v>
      </c>
    </row>
    <row r="679" ht="17.25" customHeight="1" spans="1:4">
      <c r="A679" s="217">
        <v>2130309</v>
      </c>
      <c r="B679" s="218" t="s">
        <v>550</v>
      </c>
      <c r="C679" s="292">
        <v>12</v>
      </c>
      <c r="D679" s="292">
        <v>35</v>
      </c>
    </row>
    <row r="680" ht="17.25" customHeight="1" spans="1:4">
      <c r="A680" s="217">
        <v>2130310</v>
      </c>
      <c r="B680" s="218" t="s">
        <v>551</v>
      </c>
      <c r="C680" s="292">
        <v>5353</v>
      </c>
      <c r="D680" s="292">
        <v>5958</v>
      </c>
    </row>
    <row r="681" ht="17.25" customHeight="1" spans="1:4">
      <c r="A681" s="217">
        <v>2130311</v>
      </c>
      <c r="B681" s="218" t="s">
        <v>552</v>
      </c>
      <c r="C681" s="292">
        <v>1001</v>
      </c>
      <c r="D681" s="292">
        <v>2119</v>
      </c>
    </row>
    <row r="682" ht="17.25" customHeight="1" spans="1:4">
      <c r="A682" s="217">
        <v>2130312</v>
      </c>
      <c r="B682" s="218" t="s">
        <v>553</v>
      </c>
      <c r="C682" s="292">
        <v>87</v>
      </c>
      <c r="D682" s="292">
        <v>180</v>
      </c>
    </row>
    <row r="683" ht="17.25" customHeight="1" spans="1:4">
      <c r="A683" s="217">
        <v>2130313</v>
      </c>
      <c r="B683" s="218" t="s">
        <v>554</v>
      </c>
      <c r="C683" s="292">
        <v>0</v>
      </c>
      <c r="D683" s="292">
        <v>13</v>
      </c>
    </row>
    <row r="684" ht="17.25" customHeight="1" spans="1:4">
      <c r="A684" s="217">
        <v>2130314</v>
      </c>
      <c r="B684" s="218" t="s">
        <v>555</v>
      </c>
      <c r="C684" s="292">
        <v>10561</v>
      </c>
      <c r="D684" s="292">
        <v>3020</v>
      </c>
    </row>
    <row r="685" ht="17.25" customHeight="1" spans="1:4">
      <c r="A685" s="217">
        <v>2130315</v>
      </c>
      <c r="B685" s="218" t="s">
        <v>556</v>
      </c>
      <c r="C685" s="292">
        <v>1256</v>
      </c>
      <c r="D685" s="292">
        <v>572</v>
      </c>
    </row>
    <row r="686" ht="17.25" customHeight="1" spans="1:4">
      <c r="A686" s="217">
        <v>2130316</v>
      </c>
      <c r="B686" s="218" t="s">
        <v>557</v>
      </c>
      <c r="C686" s="292">
        <v>10602</v>
      </c>
      <c r="D686" s="292">
        <v>277</v>
      </c>
    </row>
    <row r="687" ht="17.25" customHeight="1" spans="1:4">
      <c r="A687" s="217">
        <v>2130319</v>
      </c>
      <c r="B687" s="218" t="s">
        <v>558</v>
      </c>
      <c r="C687" s="292">
        <v>351</v>
      </c>
      <c r="D687" s="292">
        <v>135</v>
      </c>
    </row>
    <row r="688" ht="17.25" customHeight="1" spans="1:4">
      <c r="A688" s="217">
        <v>2130321</v>
      </c>
      <c r="B688" s="218" t="s">
        <v>559</v>
      </c>
      <c r="C688" s="292">
        <v>2234</v>
      </c>
      <c r="D688" s="292">
        <v>2551</v>
      </c>
    </row>
    <row r="689" ht="17.25" customHeight="1" spans="1:4">
      <c r="A689" s="217">
        <v>2130322</v>
      </c>
      <c r="B689" s="218" t="s">
        <v>560</v>
      </c>
      <c r="C689" s="292">
        <v>1</v>
      </c>
      <c r="D689" s="292">
        <v>3</v>
      </c>
    </row>
    <row r="690" ht="17.25" customHeight="1" spans="1:4">
      <c r="A690" s="217">
        <v>2130334</v>
      </c>
      <c r="B690" s="218" t="s">
        <v>561</v>
      </c>
      <c r="C690" s="292">
        <v>110</v>
      </c>
      <c r="D690" s="292"/>
    </row>
    <row r="691" ht="17.25" customHeight="1" spans="1:4">
      <c r="A691" s="217">
        <v>2130335</v>
      </c>
      <c r="B691" s="218" t="s">
        <v>562</v>
      </c>
      <c r="C691" s="292">
        <v>1578</v>
      </c>
      <c r="D691" s="292">
        <v>275</v>
      </c>
    </row>
    <row r="692" ht="17.25" customHeight="1" spans="1:4">
      <c r="A692" s="217">
        <v>2130399</v>
      </c>
      <c r="B692" s="218" t="s">
        <v>563</v>
      </c>
      <c r="C692" s="292">
        <v>24888</v>
      </c>
      <c r="D692" s="292">
        <v>5685</v>
      </c>
    </row>
    <row r="693" ht="17.25" customHeight="1" spans="1:4">
      <c r="A693" s="217">
        <v>21305</v>
      </c>
      <c r="B693" s="218" t="s">
        <v>564</v>
      </c>
      <c r="C693" s="292">
        <v>270434</v>
      </c>
      <c r="D693" s="292">
        <f>SUM(D694:D701)</f>
        <v>202521</v>
      </c>
    </row>
    <row r="694" ht="17.25" customHeight="1" spans="1:4">
      <c r="A694" s="217">
        <v>2130501</v>
      </c>
      <c r="B694" s="218" t="s">
        <v>39</v>
      </c>
      <c r="C694" s="292">
        <v>2084</v>
      </c>
      <c r="D694" s="292">
        <v>183</v>
      </c>
    </row>
    <row r="695" ht="17.25" customHeight="1" spans="1:4">
      <c r="A695" s="217">
        <v>2130502</v>
      </c>
      <c r="B695" s="218" t="s">
        <v>40</v>
      </c>
      <c r="C695" s="292">
        <v>1298</v>
      </c>
      <c r="D695" s="292">
        <v>917</v>
      </c>
    </row>
    <row r="696" ht="17.25" customHeight="1" spans="1:4">
      <c r="A696" s="217">
        <v>2130504</v>
      </c>
      <c r="B696" s="218" t="s">
        <v>565</v>
      </c>
      <c r="C696" s="292">
        <v>94709</v>
      </c>
      <c r="D696" s="292">
        <v>37239</v>
      </c>
    </row>
    <row r="697" ht="17.25" customHeight="1" spans="1:4">
      <c r="A697" s="217">
        <v>2130505</v>
      </c>
      <c r="B697" s="218" t="s">
        <v>566</v>
      </c>
      <c r="C697" s="292">
        <v>126360</v>
      </c>
      <c r="D697" s="292">
        <v>109228</v>
      </c>
    </row>
    <row r="698" ht="17.25" customHeight="1" spans="1:4">
      <c r="A698" s="217">
        <v>2130506</v>
      </c>
      <c r="B698" s="218" t="s">
        <v>567</v>
      </c>
      <c r="C698" s="292">
        <v>3161</v>
      </c>
      <c r="D698" s="292">
        <v>4276</v>
      </c>
    </row>
    <row r="699" ht="17.25" customHeight="1" spans="1:4">
      <c r="A699" s="217">
        <v>2130507</v>
      </c>
      <c r="B699" s="218" t="s">
        <v>568</v>
      </c>
      <c r="C699" s="292">
        <v>2050</v>
      </c>
      <c r="D699" s="292">
        <v>453</v>
      </c>
    </row>
    <row r="700" ht="17.25" customHeight="1" spans="1:4">
      <c r="A700" s="217">
        <v>2130550</v>
      </c>
      <c r="B700" s="218" t="s">
        <v>46</v>
      </c>
      <c r="C700" s="292">
        <v>831</v>
      </c>
      <c r="D700" s="292">
        <v>71</v>
      </c>
    </row>
    <row r="701" ht="17.25" customHeight="1" spans="1:4">
      <c r="A701" s="217">
        <v>2130599</v>
      </c>
      <c r="B701" s="218" t="s">
        <v>569</v>
      </c>
      <c r="C701" s="292">
        <v>39941</v>
      </c>
      <c r="D701" s="292">
        <v>50154</v>
      </c>
    </row>
    <row r="702" ht="17.25" customHeight="1" spans="1:4">
      <c r="A702" s="217">
        <v>21307</v>
      </c>
      <c r="B702" s="218" t="s">
        <v>570</v>
      </c>
      <c r="C702" s="292">
        <v>53480</v>
      </c>
      <c r="D702" s="292">
        <f>SUM(D703:D707)</f>
        <v>69621</v>
      </c>
    </row>
    <row r="703" ht="17.25" customHeight="1" spans="1:4">
      <c r="A703" s="217">
        <v>2130701</v>
      </c>
      <c r="B703" s="218" t="s">
        <v>571</v>
      </c>
      <c r="C703" s="292">
        <v>10724</v>
      </c>
      <c r="D703" s="292">
        <v>5212</v>
      </c>
    </row>
    <row r="704" ht="17.25" customHeight="1" spans="1:4">
      <c r="A704" s="217">
        <v>2130705</v>
      </c>
      <c r="B704" s="218" t="s">
        <v>572</v>
      </c>
      <c r="C704" s="292">
        <v>37989</v>
      </c>
      <c r="D704" s="292">
        <v>61962</v>
      </c>
    </row>
    <row r="705" ht="17.25" customHeight="1" spans="1:4">
      <c r="A705" s="217">
        <v>2130706</v>
      </c>
      <c r="B705" s="218" t="s">
        <v>573</v>
      </c>
      <c r="C705" s="292">
        <v>4609</v>
      </c>
      <c r="D705" s="292">
        <v>2338</v>
      </c>
    </row>
    <row r="706" ht="17.25" customHeight="1" spans="1:4">
      <c r="A706" s="217">
        <v>2130707</v>
      </c>
      <c r="B706" s="218" t="s">
        <v>574</v>
      </c>
      <c r="C706" s="292">
        <v>126</v>
      </c>
      <c r="D706" s="292">
        <v>10</v>
      </c>
    </row>
    <row r="707" ht="17.25" customHeight="1" spans="1:4">
      <c r="A707" s="217">
        <v>2130799</v>
      </c>
      <c r="B707" s="218" t="s">
        <v>575</v>
      </c>
      <c r="C707" s="292">
        <v>32</v>
      </c>
      <c r="D707" s="292">
        <v>99</v>
      </c>
    </row>
    <row r="708" ht="17.25" customHeight="1" spans="1:4">
      <c r="A708" s="217">
        <v>21308</v>
      </c>
      <c r="B708" s="218" t="s">
        <v>576</v>
      </c>
      <c r="C708" s="292">
        <v>69337</v>
      </c>
      <c r="D708" s="292">
        <f>SUM(D709:D712)</f>
        <v>120711</v>
      </c>
    </row>
    <row r="709" ht="17.25" customHeight="1" spans="1:4">
      <c r="A709" s="217">
        <v>2130801</v>
      </c>
      <c r="B709" s="218" t="s">
        <v>577</v>
      </c>
      <c r="C709" s="292">
        <v>0</v>
      </c>
      <c r="D709" s="292">
        <v>15</v>
      </c>
    </row>
    <row r="710" ht="17.25" customHeight="1" spans="1:4">
      <c r="A710" s="217">
        <v>2130803</v>
      </c>
      <c r="B710" s="218" t="s">
        <v>578</v>
      </c>
      <c r="C710" s="292">
        <v>67556</v>
      </c>
      <c r="D710" s="292">
        <v>119268</v>
      </c>
    </row>
    <row r="711" ht="17.25" customHeight="1" spans="1:4">
      <c r="A711" s="217">
        <v>2130804</v>
      </c>
      <c r="B711" s="218" t="s">
        <v>579</v>
      </c>
      <c r="C711" s="292">
        <v>431</v>
      </c>
      <c r="D711" s="292">
        <v>247</v>
      </c>
    </row>
    <row r="712" ht="17.25" customHeight="1" spans="1:4">
      <c r="A712" s="217">
        <v>2130899</v>
      </c>
      <c r="B712" s="218" t="s">
        <v>580</v>
      </c>
      <c r="C712" s="292">
        <v>1350</v>
      </c>
      <c r="D712" s="292">
        <v>1181</v>
      </c>
    </row>
    <row r="713" ht="17.25" customHeight="1" spans="1:4">
      <c r="A713" s="217">
        <v>21309</v>
      </c>
      <c r="B713" s="218" t="s">
        <v>581</v>
      </c>
      <c r="C713" s="292">
        <v>42434</v>
      </c>
      <c r="D713" s="292">
        <v>75324</v>
      </c>
    </row>
    <row r="714" ht="17.25" customHeight="1" spans="1:4">
      <c r="A714" s="217">
        <v>2130999</v>
      </c>
      <c r="B714" s="218" t="s">
        <v>582</v>
      </c>
      <c r="C714" s="292">
        <v>42434</v>
      </c>
      <c r="D714" s="292">
        <v>75324</v>
      </c>
    </row>
    <row r="715" ht="17.25" customHeight="1" spans="1:4">
      <c r="A715" s="217">
        <v>21399</v>
      </c>
      <c r="B715" s="218" t="s">
        <v>583</v>
      </c>
      <c r="C715" s="292">
        <v>441</v>
      </c>
      <c r="D715" s="292">
        <v>81</v>
      </c>
    </row>
    <row r="716" ht="17.25" customHeight="1" spans="1:4">
      <c r="A716" s="217">
        <v>2139999</v>
      </c>
      <c r="B716" s="218" t="s">
        <v>584</v>
      </c>
      <c r="C716" s="292">
        <v>441</v>
      </c>
      <c r="D716" s="292">
        <v>81</v>
      </c>
    </row>
    <row r="717" ht="17.25" customHeight="1" spans="1:4">
      <c r="A717" s="217">
        <v>214</v>
      </c>
      <c r="B717" s="218" t="s">
        <v>585</v>
      </c>
      <c r="C717" s="292">
        <v>247254</v>
      </c>
      <c r="D717" s="292">
        <f>SUM(D718,D727,D730,D733,D737)</f>
        <v>222648</v>
      </c>
    </row>
    <row r="718" ht="17.25" customHeight="1" spans="1:4">
      <c r="A718" s="217">
        <v>21401</v>
      </c>
      <c r="B718" s="218" t="s">
        <v>586</v>
      </c>
      <c r="C718" s="292">
        <v>214554</v>
      </c>
      <c r="D718" s="292">
        <f>SUM(D719:D726)</f>
        <v>198893</v>
      </c>
    </row>
    <row r="719" ht="17.25" customHeight="1" spans="1:4">
      <c r="A719" s="217">
        <v>2140101</v>
      </c>
      <c r="B719" s="218" t="s">
        <v>39</v>
      </c>
      <c r="C719" s="292">
        <v>3746</v>
      </c>
      <c r="D719" s="292">
        <v>3906</v>
      </c>
    </row>
    <row r="720" ht="17.25" customHeight="1" spans="1:4">
      <c r="A720" s="217">
        <v>2140102</v>
      </c>
      <c r="B720" s="218" t="s">
        <v>40</v>
      </c>
      <c r="C720" s="292">
        <v>956</v>
      </c>
      <c r="D720" s="292">
        <v>481</v>
      </c>
    </row>
    <row r="721" ht="17.25" customHeight="1" spans="1:4">
      <c r="A721" s="217">
        <v>2140104</v>
      </c>
      <c r="B721" s="218" t="s">
        <v>587</v>
      </c>
      <c r="C721" s="292">
        <v>135948</v>
      </c>
      <c r="D721" s="292">
        <v>124911</v>
      </c>
    </row>
    <row r="722" ht="17.25" customHeight="1" spans="1:4">
      <c r="A722" s="217">
        <v>2140106</v>
      </c>
      <c r="B722" s="218" t="s">
        <v>588</v>
      </c>
      <c r="C722" s="292">
        <v>55836</v>
      </c>
      <c r="D722" s="292">
        <v>49235</v>
      </c>
    </row>
    <row r="723" ht="17.25" customHeight="1" spans="1:4">
      <c r="A723" s="217">
        <v>2140112</v>
      </c>
      <c r="B723" s="218" t="s">
        <v>589</v>
      </c>
      <c r="C723" s="292">
        <v>10610</v>
      </c>
      <c r="D723" s="292">
        <v>14365</v>
      </c>
    </row>
    <row r="724" ht="17.25" customHeight="1" spans="1:4">
      <c r="A724" s="217">
        <v>2140114</v>
      </c>
      <c r="B724" s="218" t="s">
        <v>590</v>
      </c>
      <c r="C724" s="292">
        <v>25</v>
      </c>
      <c r="D724" s="292">
        <v>25</v>
      </c>
    </row>
    <row r="725" ht="17.25" customHeight="1" spans="1:4">
      <c r="A725" s="217">
        <v>2140131</v>
      </c>
      <c r="B725" s="218" t="s">
        <v>591</v>
      </c>
      <c r="C725" s="292">
        <v>19</v>
      </c>
      <c r="D725" s="292">
        <v>20</v>
      </c>
    </row>
    <row r="726" ht="17.25" customHeight="1" spans="1:4">
      <c r="A726" s="217">
        <v>2140199</v>
      </c>
      <c r="B726" s="218" t="s">
        <v>592</v>
      </c>
      <c r="C726" s="292">
        <v>7414</v>
      </c>
      <c r="D726" s="292">
        <v>5950</v>
      </c>
    </row>
    <row r="727" ht="17.25" customHeight="1" spans="1:4">
      <c r="A727" s="217">
        <v>21402</v>
      </c>
      <c r="B727" s="218" t="s">
        <v>593</v>
      </c>
      <c r="C727" s="292">
        <v>525</v>
      </c>
      <c r="D727" s="292">
        <v>22</v>
      </c>
    </row>
    <row r="728" ht="17.25" customHeight="1" spans="1:4">
      <c r="A728" s="217">
        <v>2140202</v>
      </c>
      <c r="B728" s="218" t="s">
        <v>40</v>
      </c>
      <c r="C728" s="292">
        <v>4</v>
      </c>
      <c r="D728" s="292"/>
    </row>
    <row r="729" ht="17.25" customHeight="1" spans="1:4">
      <c r="A729" s="217">
        <v>2140299</v>
      </c>
      <c r="B729" s="218" t="s">
        <v>594</v>
      </c>
      <c r="C729" s="292">
        <v>521</v>
      </c>
      <c r="D729" s="292">
        <v>22</v>
      </c>
    </row>
    <row r="730" ht="17.25" customHeight="1" spans="1:4">
      <c r="A730" s="217">
        <v>21403</v>
      </c>
      <c r="B730" s="218" t="s">
        <v>595</v>
      </c>
      <c r="C730" s="292">
        <v>14188</v>
      </c>
      <c r="D730" s="292">
        <f>SUM(D731:D732)</f>
        <v>14615</v>
      </c>
    </row>
    <row r="731" ht="17.25" customHeight="1" spans="1:4">
      <c r="A731" s="217">
        <v>2140304</v>
      </c>
      <c r="B731" s="218" t="s">
        <v>596</v>
      </c>
      <c r="C731" s="292">
        <v>1000</v>
      </c>
      <c r="D731" s="292">
        <v>10</v>
      </c>
    </row>
    <row r="732" ht="17.25" customHeight="1" spans="1:4">
      <c r="A732" s="217">
        <v>2140399</v>
      </c>
      <c r="B732" s="218" t="s">
        <v>597</v>
      </c>
      <c r="C732" s="292">
        <v>13188</v>
      </c>
      <c r="D732" s="292">
        <v>14605</v>
      </c>
    </row>
    <row r="733" ht="17.25" customHeight="1" spans="1:4">
      <c r="A733" s="217">
        <v>21405</v>
      </c>
      <c r="B733" s="218" t="s">
        <v>598</v>
      </c>
      <c r="C733" s="292">
        <v>168</v>
      </c>
      <c r="D733" s="292">
        <f>SUM(D734:D736)</f>
        <v>138</v>
      </c>
    </row>
    <row r="734" ht="17.25" customHeight="1" spans="1:4">
      <c r="A734" s="217">
        <v>2140501</v>
      </c>
      <c r="B734" s="218" t="s">
        <v>39</v>
      </c>
      <c r="C734" s="292">
        <v>38</v>
      </c>
      <c r="D734" s="292"/>
    </row>
    <row r="735" ht="17.25" customHeight="1" spans="1:4">
      <c r="A735" s="217">
        <v>2140504</v>
      </c>
      <c r="B735" s="218" t="s">
        <v>599</v>
      </c>
      <c r="C735" s="292">
        <v>99</v>
      </c>
      <c r="D735" s="292">
        <v>133</v>
      </c>
    </row>
    <row r="736" ht="17.25" customHeight="1" spans="1:4">
      <c r="A736" s="217">
        <v>2140599</v>
      </c>
      <c r="B736" s="218" t="s">
        <v>600</v>
      </c>
      <c r="C736" s="292">
        <v>31</v>
      </c>
      <c r="D736" s="292">
        <v>5</v>
      </c>
    </row>
    <row r="737" ht="17.25" customHeight="1" spans="1:4">
      <c r="A737" s="217">
        <v>21499</v>
      </c>
      <c r="B737" s="218" t="s">
        <v>601</v>
      </c>
      <c r="C737" s="292">
        <v>17819</v>
      </c>
      <c r="D737" s="292">
        <f>SUM(D738:D739)</f>
        <v>8980</v>
      </c>
    </row>
    <row r="738" ht="17.25" customHeight="1" spans="1:4">
      <c r="A738" s="217">
        <v>2149901</v>
      </c>
      <c r="B738" s="218" t="s">
        <v>602</v>
      </c>
      <c r="C738" s="292">
        <v>11246</v>
      </c>
      <c r="D738" s="292">
        <v>8734</v>
      </c>
    </row>
    <row r="739" ht="17.25" customHeight="1" spans="1:4">
      <c r="A739" s="217">
        <v>2149999</v>
      </c>
      <c r="B739" s="218" t="s">
        <v>603</v>
      </c>
      <c r="C739" s="292">
        <v>6573</v>
      </c>
      <c r="D739" s="292">
        <v>246</v>
      </c>
    </row>
    <row r="740" ht="17.25" customHeight="1" spans="1:4">
      <c r="A740" s="217">
        <v>215</v>
      </c>
      <c r="B740" s="218" t="s">
        <v>604</v>
      </c>
      <c r="C740" s="292">
        <v>59544</v>
      </c>
      <c r="D740" s="292">
        <f>SUM(D741,D743,D746,D747,D752,D756,D758)</f>
        <v>9110</v>
      </c>
    </row>
    <row r="741" ht="17.25" customHeight="1" spans="1:4">
      <c r="A741" s="217">
        <v>21501</v>
      </c>
      <c r="B741" s="218" t="s">
        <v>605</v>
      </c>
      <c r="C741" s="292">
        <v>8</v>
      </c>
      <c r="D741" s="292">
        <v>198</v>
      </c>
    </row>
    <row r="742" ht="17.25" customHeight="1" spans="1:4">
      <c r="A742" s="217">
        <v>2150101</v>
      </c>
      <c r="B742" s="218" t="s">
        <v>39</v>
      </c>
      <c r="C742" s="292">
        <v>8</v>
      </c>
      <c r="D742" s="292">
        <v>198</v>
      </c>
    </row>
    <row r="743" ht="17.25" customHeight="1" spans="1:4">
      <c r="A743" s="217">
        <v>21502</v>
      </c>
      <c r="B743" s="218" t="s">
        <v>606</v>
      </c>
      <c r="C743" s="292">
        <v>6930</v>
      </c>
      <c r="D743" s="292">
        <v>500</v>
      </c>
    </row>
    <row r="744" ht="17.25" customHeight="1" spans="1:4">
      <c r="A744" s="217">
        <v>2150205</v>
      </c>
      <c r="B744" s="218" t="s">
        <v>607</v>
      </c>
      <c r="C744" s="292">
        <v>500</v>
      </c>
      <c r="D744" s="292">
        <v>500</v>
      </c>
    </row>
    <row r="745" ht="17.25" customHeight="1" spans="1:4">
      <c r="A745" s="217">
        <v>2150299</v>
      </c>
      <c r="B745" s="218" t="s">
        <v>608</v>
      </c>
      <c r="C745" s="292">
        <v>6430</v>
      </c>
      <c r="D745" s="292"/>
    </row>
    <row r="746" ht="17.25" customHeight="1" spans="1:4">
      <c r="A746" s="217">
        <v>21503</v>
      </c>
      <c r="B746" s="218" t="s">
        <v>609</v>
      </c>
      <c r="C746" s="292">
        <v>0</v>
      </c>
      <c r="D746" s="292"/>
    </row>
    <row r="747" ht="17.25" customHeight="1" spans="1:4">
      <c r="A747" s="217">
        <v>21505</v>
      </c>
      <c r="B747" s="218" t="s">
        <v>610</v>
      </c>
      <c r="C747" s="292">
        <v>7250</v>
      </c>
      <c r="D747" s="292">
        <f>SUM(D748:D751)</f>
        <v>3234</v>
      </c>
    </row>
    <row r="748" ht="17.25" customHeight="1" spans="1:4">
      <c r="A748" s="217">
        <v>2150501</v>
      </c>
      <c r="B748" s="218" t="s">
        <v>39</v>
      </c>
      <c r="C748" s="292">
        <v>1437</v>
      </c>
      <c r="D748" s="292">
        <v>1529</v>
      </c>
    </row>
    <row r="749" ht="17.25" customHeight="1" spans="1:4">
      <c r="A749" s="217">
        <v>2150502</v>
      </c>
      <c r="B749" s="218" t="s">
        <v>40</v>
      </c>
      <c r="C749" s="292">
        <v>3872</v>
      </c>
      <c r="D749" s="292">
        <v>312</v>
      </c>
    </row>
    <row r="750" ht="17.25" customHeight="1" spans="1:4">
      <c r="A750" s="217">
        <v>2150550</v>
      </c>
      <c r="B750" s="218" t="s">
        <v>46</v>
      </c>
      <c r="C750" s="292">
        <v>692</v>
      </c>
      <c r="D750" s="292">
        <v>933</v>
      </c>
    </row>
    <row r="751" ht="17.25" customHeight="1" spans="1:4">
      <c r="A751" s="217">
        <v>2150599</v>
      </c>
      <c r="B751" s="218" t="s">
        <v>611</v>
      </c>
      <c r="C751" s="292">
        <v>1249</v>
      </c>
      <c r="D751" s="292">
        <v>460</v>
      </c>
    </row>
    <row r="752" ht="17.25" customHeight="1" spans="1:4">
      <c r="A752" s="217">
        <v>21507</v>
      </c>
      <c r="B752" s="218" t="s">
        <v>612</v>
      </c>
      <c r="C752" s="292">
        <v>648</v>
      </c>
      <c r="D752" s="292">
        <f>SUM(D753:D755)</f>
        <v>2720</v>
      </c>
    </row>
    <row r="753" ht="17.25" customHeight="1" spans="1:4">
      <c r="A753" s="217">
        <v>2150701</v>
      </c>
      <c r="B753" s="218" t="s">
        <v>39</v>
      </c>
      <c r="C753" s="292">
        <v>156</v>
      </c>
      <c r="D753" s="292">
        <v>191</v>
      </c>
    </row>
    <row r="754" ht="17.25" customHeight="1" spans="1:4">
      <c r="A754" s="217">
        <v>2150702</v>
      </c>
      <c r="B754" s="218" t="s">
        <v>40</v>
      </c>
      <c r="C754" s="292">
        <v>150</v>
      </c>
      <c r="D754" s="292">
        <v>262</v>
      </c>
    </row>
    <row r="755" ht="17.25" customHeight="1" spans="1:4">
      <c r="A755" s="217">
        <v>2150799</v>
      </c>
      <c r="B755" s="218" t="s">
        <v>613</v>
      </c>
      <c r="C755" s="292">
        <v>342</v>
      </c>
      <c r="D755" s="292">
        <v>2267</v>
      </c>
    </row>
    <row r="756" ht="24" customHeight="1" spans="1:4">
      <c r="A756" s="217">
        <v>21508</v>
      </c>
      <c r="B756" s="218" t="s">
        <v>614</v>
      </c>
      <c r="C756" s="292">
        <v>41245</v>
      </c>
      <c r="D756" s="292">
        <v>1465</v>
      </c>
    </row>
    <row r="757" ht="17.25" customHeight="1" spans="1:4">
      <c r="A757" s="217">
        <v>2150899</v>
      </c>
      <c r="B757" s="218" t="s">
        <v>615</v>
      </c>
      <c r="C757" s="292">
        <v>41245</v>
      </c>
      <c r="D757" s="292">
        <v>1465</v>
      </c>
    </row>
    <row r="758" ht="17.25" customHeight="1" spans="1:4">
      <c r="A758" s="217">
        <v>21599</v>
      </c>
      <c r="B758" s="218" t="s">
        <v>616</v>
      </c>
      <c r="C758" s="292">
        <v>3463</v>
      </c>
      <c r="D758" s="292">
        <v>993</v>
      </c>
    </row>
    <row r="759" ht="17.25" customHeight="1" spans="1:4">
      <c r="A759" s="217">
        <v>2159999</v>
      </c>
      <c r="B759" s="218" t="s">
        <v>617</v>
      </c>
      <c r="C759" s="292">
        <v>3463</v>
      </c>
      <c r="D759" s="292">
        <v>993</v>
      </c>
    </row>
    <row r="760" ht="17.25" customHeight="1" spans="1:4">
      <c r="A760" s="217">
        <v>216</v>
      </c>
      <c r="B760" s="218" t="s">
        <v>618</v>
      </c>
      <c r="C760" s="292">
        <v>21463</v>
      </c>
      <c r="D760" s="292">
        <f>SUM(D761,D768,D771)</f>
        <v>11693</v>
      </c>
    </row>
    <row r="761" ht="17.25" customHeight="1" spans="1:4">
      <c r="A761" s="217">
        <v>21602</v>
      </c>
      <c r="B761" s="218" t="s">
        <v>619</v>
      </c>
      <c r="C761" s="292">
        <v>19710</v>
      </c>
      <c r="D761" s="292">
        <f>SUM(D762:D767)</f>
        <v>10938</v>
      </c>
    </row>
    <row r="762" ht="17.25" customHeight="1" spans="1:4">
      <c r="A762" s="217">
        <v>2160201</v>
      </c>
      <c r="B762" s="218" t="s">
        <v>39</v>
      </c>
      <c r="C762" s="292">
        <v>1887</v>
      </c>
      <c r="D762" s="292">
        <v>2230</v>
      </c>
    </row>
    <row r="763" ht="17.25" customHeight="1" spans="1:4">
      <c r="A763" s="217">
        <v>2160202</v>
      </c>
      <c r="B763" s="218" t="s">
        <v>40</v>
      </c>
      <c r="C763" s="292">
        <v>1590</v>
      </c>
      <c r="D763" s="292">
        <v>172</v>
      </c>
    </row>
    <row r="764" ht="17.25" customHeight="1" spans="1:4">
      <c r="A764" s="217">
        <v>2160218</v>
      </c>
      <c r="B764" s="218" t="s">
        <v>620</v>
      </c>
      <c r="C764" s="292">
        <v>20</v>
      </c>
      <c r="D764" s="292">
        <v>405</v>
      </c>
    </row>
    <row r="765" ht="17.25" customHeight="1" spans="1:4">
      <c r="A765" s="217">
        <v>2160219</v>
      </c>
      <c r="B765" s="218" t="s">
        <v>621</v>
      </c>
      <c r="C765" s="292">
        <v>6127</v>
      </c>
      <c r="D765" s="292"/>
    </row>
    <row r="766" ht="17.25" customHeight="1" spans="1:4">
      <c r="A766" s="217">
        <v>2160250</v>
      </c>
      <c r="B766" s="218" t="s">
        <v>46</v>
      </c>
      <c r="C766" s="292">
        <v>335</v>
      </c>
      <c r="D766" s="292">
        <v>324</v>
      </c>
    </row>
    <row r="767" ht="17.25" customHeight="1" spans="1:4">
      <c r="A767" s="217">
        <v>2160299</v>
      </c>
      <c r="B767" s="218" t="s">
        <v>622</v>
      </c>
      <c r="C767" s="292">
        <v>9751</v>
      </c>
      <c r="D767" s="292">
        <v>7807</v>
      </c>
    </row>
    <row r="768" ht="17.25" customHeight="1" spans="1:4">
      <c r="A768" s="217">
        <v>21606</v>
      </c>
      <c r="B768" s="218" t="s">
        <v>623</v>
      </c>
      <c r="C768" s="292">
        <v>808</v>
      </c>
      <c r="D768" s="292">
        <v>21</v>
      </c>
    </row>
    <row r="769" ht="17.25" customHeight="1" spans="1:4">
      <c r="A769" s="217">
        <v>2160602</v>
      </c>
      <c r="B769" s="218" t="s">
        <v>40</v>
      </c>
      <c r="C769" s="292">
        <v>2</v>
      </c>
      <c r="D769" s="292"/>
    </row>
    <row r="770" ht="17.25" customHeight="1" spans="1:4">
      <c r="A770" s="217">
        <v>2160699</v>
      </c>
      <c r="B770" s="218" t="s">
        <v>624</v>
      </c>
      <c r="C770" s="292">
        <v>806</v>
      </c>
      <c r="D770" s="292">
        <v>21</v>
      </c>
    </row>
    <row r="771" ht="17.25" customHeight="1" spans="1:4">
      <c r="A771" s="217">
        <v>21699</v>
      </c>
      <c r="B771" s="218" t="s">
        <v>625</v>
      </c>
      <c r="C771" s="292">
        <v>945</v>
      </c>
      <c r="D771" s="292">
        <v>734</v>
      </c>
    </row>
    <row r="772" ht="17.25" customHeight="1" spans="1:4">
      <c r="A772" s="217">
        <v>2169901</v>
      </c>
      <c r="B772" s="218" t="s">
        <v>626</v>
      </c>
      <c r="C772" s="292">
        <v>492</v>
      </c>
      <c r="D772" s="292"/>
    </row>
    <row r="773" ht="17.25" customHeight="1" spans="1:4">
      <c r="A773" s="217">
        <v>2169999</v>
      </c>
      <c r="B773" s="218" t="s">
        <v>627</v>
      </c>
      <c r="C773" s="292">
        <v>453</v>
      </c>
      <c r="D773" s="292">
        <v>734</v>
      </c>
    </row>
    <row r="774" ht="17.25" customHeight="1" spans="1:4">
      <c r="A774" s="217">
        <v>217</v>
      </c>
      <c r="B774" s="218" t="s">
        <v>628</v>
      </c>
      <c r="C774" s="292">
        <v>3372</v>
      </c>
      <c r="D774" s="292">
        <f>SUM(D775,D780,D782,D784,D785)</f>
        <v>5349</v>
      </c>
    </row>
    <row r="775" ht="17.25" customHeight="1" spans="1:4">
      <c r="A775" s="217">
        <v>21701</v>
      </c>
      <c r="B775" s="218" t="s">
        <v>629</v>
      </c>
      <c r="C775" s="292">
        <v>374</v>
      </c>
      <c r="D775" s="292">
        <v>200</v>
      </c>
    </row>
    <row r="776" ht="17.25" customHeight="1" spans="1:4">
      <c r="A776" s="217">
        <v>2170101</v>
      </c>
      <c r="B776" s="218" t="s">
        <v>39</v>
      </c>
      <c r="C776" s="292">
        <v>190</v>
      </c>
      <c r="D776" s="292"/>
    </row>
    <row r="777" ht="17.25" customHeight="1" spans="1:4">
      <c r="A777" s="217">
        <v>2170102</v>
      </c>
      <c r="B777" s="218" t="s">
        <v>40</v>
      </c>
      <c r="C777" s="292">
        <v>8</v>
      </c>
      <c r="D777" s="292"/>
    </row>
    <row r="778" ht="17.25" customHeight="1" spans="1:4">
      <c r="A778" s="217">
        <v>2170150</v>
      </c>
      <c r="B778" s="218" t="s">
        <v>46</v>
      </c>
      <c r="C778" s="292">
        <v>54</v>
      </c>
      <c r="D778" s="292"/>
    </row>
    <row r="779" ht="17.25" customHeight="1" spans="1:4">
      <c r="A779" s="217">
        <v>2170199</v>
      </c>
      <c r="B779" s="218" t="s">
        <v>630</v>
      </c>
      <c r="C779" s="292">
        <v>122</v>
      </c>
      <c r="D779" s="292">
        <v>200</v>
      </c>
    </row>
    <row r="780" ht="17.25" customHeight="1" spans="1:4">
      <c r="A780" s="217">
        <v>21702</v>
      </c>
      <c r="B780" s="218" t="s">
        <v>631</v>
      </c>
      <c r="C780" s="292">
        <v>1</v>
      </c>
      <c r="D780" s="292">
        <v>214</v>
      </c>
    </row>
    <row r="781" ht="17.25" customHeight="1" spans="1:4">
      <c r="A781" s="217">
        <v>2170299</v>
      </c>
      <c r="B781" s="218" t="s">
        <v>632</v>
      </c>
      <c r="C781" s="292">
        <v>1</v>
      </c>
      <c r="D781" s="292">
        <v>214</v>
      </c>
    </row>
    <row r="782" ht="17.25" customHeight="1" spans="1:4">
      <c r="A782" s="217">
        <v>21703</v>
      </c>
      <c r="B782" s="218" t="s">
        <v>633</v>
      </c>
      <c r="C782" s="292">
        <v>1314</v>
      </c>
      <c r="D782" s="292">
        <v>1181</v>
      </c>
    </row>
    <row r="783" ht="17.25" customHeight="1" spans="1:4">
      <c r="A783" s="217">
        <v>2170399</v>
      </c>
      <c r="B783" s="218" t="s">
        <v>634</v>
      </c>
      <c r="C783" s="292">
        <v>1314</v>
      </c>
      <c r="D783" s="292">
        <v>1181</v>
      </c>
    </row>
    <row r="784" ht="17.25" customHeight="1" spans="1:4">
      <c r="A784" s="217">
        <v>21704</v>
      </c>
      <c r="B784" s="218" t="s">
        <v>635</v>
      </c>
      <c r="C784" s="292">
        <v>0</v>
      </c>
      <c r="D784" s="292"/>
    </row>
    <row r="785" ht="17.25" customHeight="1" spans="1:4">
      <c r="A785" s="217">
        <v>21799</v>
      </c>
      <c r="B785" s="218" t="s">
        <v>636</v>
      </c>
      <c r="C785" s="292">
        <v>1683</v>
      </c>
      <c r="D785" s="292">
        <v>3754</v>
      </c>
    </row>
    <row r="786" ht="17.25" customHeight="1" spans="1:4">
      <c r="A786" s="217">
        <v>2179999</v>
      </c>
      <c r="B786" s="218" t="s">
        <v>637</v>
      </c>
      <c r="C786" s="292">
        <v>1683</v>
      </c>
      <c r="D786" s="292">
        <v>3754</v>
      </c>
    </row>
    <row r="787" ht="17.25" customHeight="1" spans="1:4">
      <c r="A787" s="217">
        <v>219</v>
      </c>
      <c r="B787" s="218" t="s">
        <v>638</v>
      </c>
      <c r="C787" s="292">
        <v>0</v>
      </c>
      <c r="D787" s="292"/>
    </row>
    <row r="788" ht="17.25" customHeight="1" spans="1:4">
      <c r="A788" s="217">
        <v>220</v>
      </c>
      <c r="B788" s="218" t="s">
        <v>639</v>
      </c>
      <c r="C788" s="292">
        <v>60317</v>
      </c>
      <c r="D788" s="292">
        <f>SUM(D789,D801,D809)</f>
        <v>34764</v>
      </c>
    </row>
    <row r="789" ht="17.25" customHeight="1" spans="1:4">
      <c r="A789" s="217">
        <v>22001</v>
      </c>
      <c r="B789" s="218" t="s">
        <v>640</v>
      </c>
      <c r="C789" s="292">
        <v>58007</v>
      </c>
      <c r="D789" s="292">
        <f>SUM(D790:D800)</f>
        <v>32039</v>
      </c>
    </row>
    <row r="790" ht="17.25" customHeight="1" spans="1:4">
      <c r="A790" s="217">
        <v>2200101</v>
      </c>
      <c r="B790" s="218" t="s">
        <v>39</v>
      </c>
      <c r="C790" s="292">
        <v>4668</v>
      </c>
      <c r="D790" s="292">
        <v>5761</v>
      </c>
    </row>
    <row r="791" ht="17.25" customHeight="1" spans="1:4">
      <c r="A791" s="217">
        <v>2200102</v>
      </c>
      <c r="B791" s="218" t="s">
        <v>40</v>
      </c>
      <c r="C791" s="292">
        <v>1274</v>
      </c>
      <c r="D791" s="292">
        <v>1539</v>
      </c>
    </row>
    <row r="792" ht="17.25" customHeight="1" spans="1:4">
      <c r="A792" s="217">
        <v>2200104</v>
      </c>
      <c r="B792" s="218" t="s">
        <v>641</v>
      </c>
      <c r="C792" s="292">
        <v>780</v>
      </c>
      <c r="D792" s="292">
        <v>1316</v>
      </c>
    </row>
    <row r="793" ht="17.25" customHeight="1" spans="1:4">
      <c r="A793" s="217">
        <v>2200106</v>
      </c>
      <c r="B793" s="218" t="s">
        <v>642</v>
      </c>
      <c r="C793" s="292">
        <v>9451</v>
      </c>
      <c r="D793" s="292">
        <v>2450</v>
      </c>
    </row>
    <row r="794" ht="17.25" customHeight="1" spans="1:4">
      <c r="A794" s="217">
        <v>2200108</v>
      </c>
      <c r="B794" s="218" t="s">
        <v>643</v>
      </c>
      <c r="C794" s="292">
        <v>416</v>
      </c>
      <c r="D794" s="292">
        <v>322</v>
      </c>
    </row>
    <row r="795" ht="17.25" customHeight="1" spans="1:4">
      <c r="A795" s="217">
        <v>2200109</v>
      </c>
      <c r="B795" s="218" t="s">
        <v>644</v>
      </c>
      <c r="C795" s="292">
        <v>748</v>
      </c>
      <c r="D795" s="292">
        <v>886</v>
      </c>
    </row>
    <row r="796" ht="17.25" customHeight="1" spans="1:4">
      <c r="A796" s="217">
        <v>2200112</v>
      </c>
      <c r="B796" s="218" t="s">
        <v>645</v>
      </c>
      <c r="C796" s="292">
        <v>23739</v>
      </c>
      <c r="D796" s="292">
        <v>5895</v>
      </c>
    </row>
    <row r="797" ht="17.25" customHeight="1" spans="1:4">
      <c r="A797" s="217">
        <v>2200113</v>
      </c>
      <c r="B797" s="218" t="s">
        <v>646</v>
      </c>
      <c r="C797" s="292">
        <v>446</v>
      </c>
      <c r="D797" s="292"/>
    </row>
    <row r="798" ht="17.25" customHeight="1" spans="1:4">
      <c r="A798" s="217">
        <v>2200114</v>
      </c>
      <c r="B798" s="218" t="s">
        <v>647</v>
      </c>
      <c r="C798" s="292">
        <v>1847</v>
      </c>
      <c r="D798" s="292">
        <v>425</v>
      </c>
    </row>
    <row r="799" ht="17.25" customHeight="1" spans="1:4">
      <c r="A799" s="217">
        <v>2200150</v>
      </c>
      <c r="B799" s="218" t="s">
        <v>46</v>
      </c>
      <c r="C799" s="292">
        <v>9866</v>
      </c>
      <c r="D799" s="292">
        <v>11009</v>
      </c>
    </row>
    <row r="800" ht="17.25" customHeight="1" spans="1:4">
      <c r="A800" s="217">
        <v>2200199</v>
      </c>
      <c r="B800" s="218" t="s">
        <v>648</v>
      </c>
      <c r="C800" s="292">
        <v>4772</v>
      </c>
      <c r="D800" s="292">
        <v>2436</v>
      </c>
    </row>
    <row r="801" ht="17.25" customHeight="1" spans="1:4">
      <c r="A801" s="217">
        <v>22005</v>
      </c>
      <c r="B801" s="218" t="s">
        <v>649</v>
      </c>
      <c r="C801" s="292">
        <v>2306</v>
      </c>
      <c r="D801" s="292">
        <f>SUM(D802:D808)</f>
        <v>2721</v>
      </c>
    </row>
    <row r="802" ht="17.25" customHeight="1" spans="1:4">
      <c r="A802" s="217">
        <v>2200501</v>
      </c>
      <c r="B802" s="218" t="s">
        <v>39</v>
      </c>
      <c r="C802" s="292">
        <v>245</v>
      </c>
      <c r="D802" s="292">
        <v>141</v>
      </c>
    </row>
    <row r="803" ht="17.25" customHeight="1" spans="1:4">
      <c r="A803" s="217">
        <v>2200502</v>
      </c>
      <c r="B803" s="218" t="s">
        <v>40</v>
      </c>
      <c r="C803" s="292">
        <v>10</v>
      </c>
      <c r="D803" s="292">
        <v>30</v>
      </c>
    </row>
    <row r="804" ht="17.25" customHeight="1" spans="1:4">
      <c r="A804" s="217">
        <v>2200504</v>
      </c>
      <c r="B804" s="218" t="s">
        <v>650</v>
      </c>
      <c r="C804" s="292">
        <v>618</v>
      </c>
      <c r="D804" s="292">
        <v>506</v>
      </c>
    </row>
    <row r="805" ht="17.25" customHeight="1" spans="1:4">
      <c r="A805" s="217">
        <v>2200507</v>
      </c>
      <c r="B805" s="218" t="s">
        <v>651</v>
      </c>
      <c r="C805" s="292">
        <v>5</v>
      </c>
      <c r="D805" s="292">
        <v>5</v>
      </c>
    </row>
    <row r="806" ht="17.25" customHeight="1" spans="1:4">
      <c r="A806" s="217">
        <v>2200508</v>
      </c>
      <c r="B806" s="218" t="s">
        <v>652</v>
      </c>
      <c r="C806" s="292">
        <v>19</v>
      </c>
      <c r="D806" s="292">
        <v>22</v>
      </c>
    </row>
    <row r="807" ht="17.25" customHeight="1" spans="1:4">
      <c r="A807" s="217">
        <v>2200509</v>
      </c>
      <c r="B807" s="218" t="s">
        <v>653</v>
      </c>
      <c r="C807" s="292">
        <v>1245</v>
      </c>
      <c r="D807" s="292">
        <v>132</v>
      </c>
    </row>
    <row r="808" ht="17.25" customHeight="1" spans="1:4">
      <c r="A808" s="217">
        <v>2200599</v>
      </c>
      <c r="B808" s="218" t="s">
        <v>654</v>
      </c>
      <c r="C808" s="292">
        <v>164</v>
      </c>
      <c r="D808" s="292">
        <v>1885</v>
      </c>
    </row>
    <row r="809" ht="17.25" customHeight="1" spans="1:4">
      <c r="A809" s="217">
        <v>22099</v>
      </c>
      <c r="B809" s="218" t="s">
        <v>655</v>
      </c>
      <c r="C809" s="292">
        <v>4</v>
      </c>
      <c r="D809" s="292">
        <v>4</v>
      </c>
    </row>
    <row r="810" ht="17.25" customHeight="1" spans="1:4">
      <c r="A810" s="217">
        <v>2209999</v>
      </c>
      <c r="B810" s="218" t="s">
        <v>656</v>
      </c>
      <c r="C810" s="292">
        <v>4</v>
      </c>
      <c r="D810" s="292">
        <v>4</v>
      </c>
    </row>
    <row r="811" ht="17.25" customHeight="1" spans="1:4">
      <c r="A811" s="217">
        <v>221</v>
      </c>
      <c r="B811" s="218" t="s">
        <v>657</v>
      </c>
      <c r="C811" s="292">
        <v>208931</v>
      </c>
      <c r="D811" s="292">
        <f>SUM(D812,D823,D826)</f>
        <v>247020</v>
      </c>
    </row>
    <row r="812" ht="17.25" customHeight="1" spans="1:4">
      <c r="A812" s="217">
        <v>22101</v>
      </c>
      <c r="B812" s="218" t="s">
        <v>658</v>
      </c>
      <c r="C812" s="292">
        <v>79564</v>
      </c>
      <c r="D812" s="292">
        <f>SUM(D813:D822)</f>
        <v>95352</v>
      </c>
    </row>
    <row r="813" ht="17.25" customHeight="1" spans="1:4">
      <c r="A813" s="217">
        <v>2210101</v>
      </c>
      <c r="B813" s="218" t="s">
        <v>659</v>
      </c>
      <c r="C813" s="292">
        <v>363</v>
      </c>
      <c r="D813" s="292"/>
    </row>
    <row r="814" ht="17.25" customHeight="1" spans="1:4">
      <c r="A814" s="217">
        <v>2210102</v>
      </c>
      <c r="B814" s="218" t="s">
        <v>660</v>
      </c>
      <c r="C814" s="292">
        <v>351</v>
      </c>
      <c r="D814" s="292"/>
    </row>
    <row r="815" ht="17.25" customHeight="1" spans="1:4">
      <c r="A815" s="217">
        <v>2210103</v>
      </c>
      <c r="B815" s="218" t="s">
        <v>661</v>
      </c>
      <c r="C815" s="292">
        <v>60497</v>
      </c>
      <c r="D815" s="292">
        <v>69525</v>
      </c>
    </row>
    <row r="816" ht="17.25" customHeight="1" spans="1:4">
      <c r="A816" s="217">
        <v>2210105</v>
      </c>
      <c r="B816" s="218" t="s">
        <v>662</v>
      </c>
      <c r="C816" s="292">
        <v>2337</v>
      </c>
      <c r="D816" s="292">
        <v>1102</v>
      </c>
    </row>
    <row r="817" ht="17.25" customHeight="1" spans="1:4">
      <c r="A817" s="217">
        <v>2210106</v>
      </c>
      <c r="B817" s="218" t="s">
        <v>663</v>
      </c>
      <c r="C817" s="292">
        <v>1510</v>
      </c>
      <c r="D817" s="292"/>
    </row>
    <row r="818" ht="17.25" customHeight="1" spans="1:4">
      <c r="A818" s="217">
        <v>2210107</v>
      </c>
      <c r="B818" s="218" t="s">
        <v>664</v>
      </c>
      <c r="C818" s="292">
        <v>441</v>
      </c>
      <c r="D818" s="292">
        <v>34</v>
      </c>
    </row>
    <row r="819" ht="17.25" customHeight="1" spans="1:4">
      <c r="A819" s="217">
        <v>2210108</v>
      </c>
      <c r="B819" s="218" t="s">
        <v>665</v>
      </c>
      <c r="C819" s="292">
        <v>12772</v>
      </c>
      <c r="D819" s="292">
        <v>23827</v>
      </c>
    </row>
    <row r="820" ht="17.25" customHeight="1" spans="1:4">
      <c r="A820" s="217">
        <v>2210110</v>
      </c>
      <c r="B820" s="218" t="s">
        <v>666</v>
      </c>
      <c r="C820" s="292">
        <v>20</v>
      </c>
      <c r="D820" s="292"/>
    </row>
    <row r="821" ht="17.25" customHeight="1" spans="1:4">
      <c r="A821" s="217">
        <v>2210111</v>
      </c>
      <c r="B821" s="228" t="s">
        <v>667</v>
      </c>
      <c r="C821" s="292"/>
      <c r="D821" s="292">
        <v>864</v>
      </c>
    </row>
    <row r="822" ht="17.25" customHeight="1" spans="1:4">
      <c r="A822" s="217">
        <v>2210199</v>
      </c>
      <c r="B822" s="218" t="s">
        <v>668</v>
      </c>
      <c r="C822" s="292">
        <v>1273</v>
      </c>
      <c r="D822" s="292"/>
    </row>
    <row r="823" ht="17.25" customHeight="1" spans="1:4">
      <c r="A823" s="217">
        <v>22102</v>
      </c>
      <c r="B823" s="218" t="s">
        <v>669</v>
      </c>
      <c r="C823" s="292">
        <v>126676</v>
      </c>
      <c r="D823" s="292">
        <f>SUM(D824:D825)</f>
        <v>148447</v>
      </c>
    </row>
    <row r="824" ht="17.25" customHeight="1" spans="1:4">
      <c r="A824" s="217">
        <v>2210201</v>
      </c>
      <c r="B824" s="218" t="s">
        <v>670</v>
      </c>
      <c r="C824" s="292">
        <v>126620</v>
      </c>
      <c r="D824" s="292">
        <f>151460-3073</f>
        <v>148387</v>
      </c>
    </row>
    <row r="825" ht="17.25" customHeight="1" spans="1:4">
      <c r="A825" s="217">
        <v>2210203</v>
      </c>
      <c r="B825" s="218" t="s">
        <v>671</v>
      </c>
      <c r="C825" s="292">
        <v>56</v>
      </c>
      <c r="D825" s="292">
        <v>60</v>
      </c>
    </row>
    <row r="826" ht="17.25" customHeight="1" spans="1:4">
      <c r="A826" s="217">
        <v>22103</v>
      </c>
      <c r="B826" s="218" t="s">
        <v>672</v>
      </c>
      <c r="C826" s="292">
        <v>2691</v>
      </c>
      <c r="D826" s="292">
        <v>3221</v>
      </c>
    </row>
    <row r="827" ht="17.25" customHeight="1" spans="1:4">
      <c r="A827" s="217">
        <v>2210302</v>
      </c>
      <c r="B827" s="218" t="s">
        <v>673</v>
      </c>
      <c r="C827" s="292">
        <v>2597</v>
      </c>
      <c r="D827" s="292">
        <v>3221</v>
      </c>
    </row>
    <row r="828" ht="17.25" customHeight="1" spans="1:4">
      <c r="A828" s="217">
        <v>2210399</v>
      </c>
      <c r="B828" s="218" t="s">
        <v>674</v>
      </c>
      <c r="C828" s="292">
        <v>94</v>
      </c>
      <c r="D828" s="292"/>
    </row>
    <row r="829" ht="17.25" customHeight="1" spans="1:4">
      <c r="A829" s="217">
        <v>222</v>
      </c>
      <c r="B829" s="218" t="s">
        <v>675</v>
      </c>
      <c r="C829" s="292">
        <v>9476</v>
      </c>
      <c r="D829" s="292">
        <f>SUM(D830,D839,D840,D842)</f>
        <v>4929</v>
      </c>
    </row>
    <row r="830" ht="17.25" customHeight="1" spans="1:4">
      <c r="A830" s="217">
        <v>22201</v>
      </c>
      <c r="B830" s="218" t="s">
        <v>676</v>
      </c>
      <c r="C830" s="292">
        <v>7423</v>
      </c>
      <c r="D830" s="292">
        <f>SUM(D831:D838)</f>
        <v>4217</v>
      </c>
    </row>
    <row r="831" ht="17.25" customHeight="1" spans="1:4">
      <c r="A831" s="217">
        <v>2220101</v>
      </c>
      <c r="B831" s="218" t="s">
        <v>39</v>
      </c>
      <c r="C831" s="292">
        <v>8</v>
      </c>
      <c r="D831" s="292">
        <v>857</v>
      </c>
    </row>
    <row r="832" ht="17.25" customHeight="1" spans="1:4">
      <c r="A832" s="217">
        <v>2220102</v>
      </c>
      <c r="B832" s="218" t="s">
        <v>40</v>
      </c>
      <c r="C832" s="292">
        <v>84</v>
      </c>
      <c r="D832" s="292">
        <v>56</v>
      </c>
    </row>
    <row r="833" ht="17.25" customHeight="1" spans="1:4">
      <c r="A833" s="217">
        <v>2220112</v>
      </c>
      <c r="B833" s="218" t="s">
        <v>677</v>
      </c>
      <c r="C833" s="292">
        <v>252</v>
      </c>
      <c r="D833" s="292">
        <v>373</v>
      </c>
    </row>
    <row r="834" ht="17.25" customHeight="1" spans="1:4">
      <c r="A834" s="217">
        <v>2220113</v>
      </c>
      <c r="B834" s="218" t="s">
        <v>678</v>
      </c>
      <c r="C834" s="292">
        <v>93</v>
      </c>
      <c r="D834" s="292"/>
    </row>
    <row r="835" ht="17.25" customHeight="1" spans="1:4">
      <c r="A835" s="217">
        <v>2220119</v>
      </c>
      <c r="B835" s="218" t="s">
        <v>679</v>
      </c>
      <c r="C835" s="292">
        <v>580</v>
      </c>
      <c r="D835" s="292">
        <v>227</v>
      </c>
    </row>
    <row r="836" ht="17.25" customHeight="1" spans="1:4">
      <c r="A836" s="217">
        <v>2220121</v>
      </c>
      <c r="B836" s="218" t="s">
        <v>680</v>
      </c>
      <c r="C836" s="292">
        <v>0</v>
      </c>
      <c r="D836" s="292">
        <v>12</v>
      </c>
    </row>
    <row r="837" ht="17.25" customHeight="1" spans="1:4">
      <c r="A837" s="217">
        <v>2220150</v>
      </c>
      <c r="B837" s="218" t="s">
        <v>46</v>
      </c>
      <c r="C837" s="292">
        <v>0</v>
      </c>
      <c r="D837" s="292">
        <v>433</v>
      </c>
    </row>
    <row r="838" ht="17.25" customHeight="1" spans="1:4">
      <c r="A838" s="217">
        <v>2220199</v>
      </c>
      <c r="B838" s="218" t="s">
        <v>681</v>
      </c>
      <c r="C838" s="292">
        <v>6406</v>
      </c>
      <c r="D838" s="292">
        <v>2259</v>
      </c>
    </row>
    <row r="839" ht="17.25" customHeight="1" spans="1:4">
      <c r="A839" s="217">
        <v>22203</v>
      </c>
      <c r="B839" s="218" t="s">
        <v>682</v>
      </c>
      <c r="C839" s="292">
        <v>0</v>
      </c>
      <c r="D839" s="292"/>
    </row>
    <row r="840" ht="17.25" customHeight="1" spans="1:4">
      <c r="A840" s="217">
        <v>22204</v>
      </c>
      <c r="B840" s="218" t="s">
        <v>683</v>
      </c>
      <c r="C840" s="292">
        <v>15</v>
      </c>
      <c r="D840" s="292">
        <v>15</v>
      </c>
    </row>
    <row r="841" ht="17.25" customHeight="1" spans="1:4">
      <c r="A841" s="217">
        <v>2220401</v>
      </c>
      <c r="B841" s="218" t="s">
        <v>684</v>
      </c>
      <c r="C841" s="292">
        <v>15</v>
      </c>
      <c r="D841" s="292">
        <v>15</v>
      </c>
    </row>
    <row r="842" ht="17.25" customHeight="1" spans="1:4">
      <c r="A842" s="217">
        <v>22205</v>
      </c>
      <c r="B842" s="218" t="s">
        <v>685</v>
      </c>
      <c r="C842" s="292">
        <v>2038</v>
      </c>
      <c r="D842" s="292">
        <f>SUM(D843:D846)</f>
        <v>697</v>
      </c>
    </row>
    <row r="843" ht="17.25" customHeight="1" spans="1:4">
      <c r="A843" s="217">
        <v>2220503</v>
      </c>
      <c r="B843" s="218" t="s">
        <v>686</v>
      </c>
      <c r="C843" s="292">
        <v>48</v>
      </c>
      <c r="D843" s="292"/>
    </row>
    <row r="844" ht="17.25" customHeight="1" spans="1:4">
      <c r="A844" s="217">
        <v>2220504</v>
      </c>
      <c r="B844" s="218" t="s">
        <v>687</v>
      </c>
      <c r="C844" s="292">
        <v>241</v>
      </c>
      <c r="D844" s="292">
        <v>341</v>
      </c>
    </row>
    <row r="845" ht="17.25" customHeight="1" spans="1:4">
      <c r="A845" s="217">
        <v>2220511</v>
      </c>
      <c r="B845" s="218" t="s">
        <v>688</v>
      </c>
      <c r="C845" s="292">
        <v>1539</v>
      </c>
      <c r="D845" s="292">
        <v>70</v>
      </c>
    </row>
    <row r="846" ht="17.25" customHeight="1" spans="1:4">
      <c r="A846" s="217">
        <v>2220599</v>
      </c>
      <c r="B846" s="218" t="s">
        <v>689</v>
      </c>
      <c r="C846" s="292">
        <v>210</v>
      </c>
      <c r="D846" s="292">
        <v>286</v>
      </c>
    </row>
    <row r="847" ht="17.25" customHeight="1" spans="1:4">
      <c r="A847" s="217">
        <v>224</v>
      </c>
      <c r="B847" s="218" t="s">
        <v>690</v>
      </c>
      <c r="C847" s="292">
        <v>45955</v>
      </c>
      <c r="D847" s="292">
        <f>SUM(D848,D857,D863,D868,D872,D876,D880)</f>
        <v>33374</v>
      </c>
    </row>
    <row r="848" ht="17.25" customHeight="1" spans="1:4">
      <c r="A848" s="217">
        <v>22401</v>
      </c>
      <c r="B848" s="218" t="s">
        <v>691</v>
      </c>
      <c r="C848" s="292">
        <v>14830</v>
      </c>
      <c r="D848" s="292">
        <f>SUM(D849:D856)</f>
        <v>13377</v>
      </c>
    </row>
    <row r="849" ht="17.25" customHeight="1" spans="1:4">
      <c r="A849" s="217">
        <v>2240101</v>
      </c>
      <c r="B849" s="218" t="s">
        <v>39</v>
      </c>
      <c r="C849" s="292">
        <v>4287</v>
      </c>
      <c r="D849" s="292">
        <v>4784</v>
      </c>
    </row>
    <row r="850" ht="17.25" customHeight="1" spans="1:4">
      <c r="A850" s="217">
        <v>2240102</v>
      </c>
      <c r="B850" s="218" t="s">
        <v>40</v>
      </c>
      <c r="C850" s="292">
        <v>868</v>
      </c>
      <c r="D850" s="292">
        <v>1226</v>
      </c>
    </row>
    <row r="851" ht="17.25" customHeight="1" spans="1:4">
      <c r="A851" s="217">
        <v>2240104</v>
      </c>
      <c r="B851" s="218" t="s">
        <v>692</v>
      </c>
      <c r="C851" s="292">
        <v>5206</v>
      </c>
      <c r="D851" s="292">
        <v>1432</v>
      </c>
    </row>
    <row r="852" ht="17.25" customHeight="1" spans="1:4">
      <c r="A852" s="217">
        <v>2240106</v>
      </c>
      <c r="B852" s="218" t="s">
        <v>693</v>
      </c>
      <c r="C852" s="292">
        <v>1203</v>
      </c>
      <c r="D852" s="292">
        <v>1888</v>
      </c>
    </row>
    <row r="853" ht="17.25" customHeight="1" spans="1:4">
      <c r="A853" s="217">
        <v>2240108</v>
      </c>
      <c r="B853" s="218" t="s">
        <v>694</v>
      </c>
      <c r="C853" s="292">
        <v>672</v>
      </c>
      <c r="D853" s="292">
        <v>290</v>
      </c>
    </row>
    <row r="854" ht="17.25" customHeight="1" spans="1:4">
      <c r="A854" s="217">
        <v>2240109</v>
      </c>
      <c r="B854" s="218" t="s">
        <v>695</v>
      </c>
      <c r="C854" s="292">
        <v>275</v>
      </c>
      <c r="D854" s="292">
        <v>743</v>
      </c>
    </row>
    <row r="855" ht="17.25" customHeight="1" spans="1:4">
      <c r="A855" s="217">
        <v>2240150</v>
      </c>
      <c r="B855" s="218" t="s">
        <v>46</v>
      </c>
      <c r="C855" s="292">
        <v>2192</v>
      </c>
      <c r="D855" s="292">
        <v>2653</v>
      </c>
    </row>
    <row r="856" ht="17.25" customHeight="1" spans="1:4">
      <c r="A856" s="217">
        <v>2240199</v>
      </c>
      <c r="B856" s="218" t="s">
        <v>696</v>
      </c>
      <c r="C856" s="292">
        <v>127</v>
      </c>
      <c r="D856" s="292">
        <v>361</v>
      </c>
    </row>
    <row r="857" ht="17.25" customHeight="1" spans="1:4">
      <c r="A857" s="217">
        <v>22402</v>
      </c>
      <c r="B857" s="218" t="s">
        <v>697</v>
      </c>
      <c r="C857" s="292">
        <v>12790</v>
      </c>
      <c r="D857" s="292">
        <f>SUM(D858:D862)</f>
        <v>12582</v>
      </c>
    </row>
    <row r="858" ht="17.25" customHeight="1" spans="1:4">
      <c r="A858" s="217">
        <v>2240201</v>
      </c>
      <c r="B858" s="218" t="s">
        <v>39</v>
      </c>
      <c r="C858" s="292">
        <v>4606</v>
      </c>
      <c r="D858" s="292">
        <v>7318</v>
      </c>
    </row>
    <row r="859" ht="17.25" customHeight="1" spans="1:4">
      <c r="A859" s="217">
        <v>2240202</v>
      </c>
      <c r="B859" s="218" t="s">
        <v>40</v>
      </c>
      <c r="C859" s="292">
        <v>790</v>
      </c>
      <c r="D859" s="292">
        <v>442</v>
      </c>
    </row>
    <row r="860" ht="17.25" customHeight="1" spans="1:4">
      <c r="A860" s="217">
        <v>2240204</v>
      </c>
      <c r="B860" s="218" t="s">
        <v>698</v>
      </c>
      <c r="C860" s="292">
        <v>6670</v>
      </c>
      <c r="D860" s="292">
        <v>3264</v>
      </c>
    </row>
    <row r="861" ht="17.25" customHeight="1" spans="1:4">
      <c r="A861" s="217">
        <v>2240250</v>
      </c>
      <c r="B861" s="218" t="s">
        <v>46</v>
      </c>
      <c r="C861" s="292">
        <v>266</v>
      </c>
      <c r="D861" s="292">
        <v>61</v>
      </c>
    </row>
    <row r="862" ht="17.25" customHeight="1" spans="1:4">
      <c r="A862" s="217">
        <v>2240299</v>
      </c>
      <c r="B862" s="218" t="s">
        <v>699</v>
      </c>
      <c r="C862" s="292">
        <v>458</v>
      </c>
      <c r="D862" s="292">
        <v>1497</v>
      </c>
    </row>
    <row r="863" ht="17.25" customHeight="1" spans="1:4">
      <c r="A863" s="217">
        <v>22404</v>
      </c>
      <c r="B863" s="218" t="s">
        <v>700</v>
      </c>
      <c r="C863" s="292">
        <v>1237</v>
      </c>
      <c r="D863" s="292">
        <f>SUM(D864:D867)</f>
        <v>1554</v>
      </c>
    </row>
    <row r="864" ht="17.25" customHeight="1" spans="1:4">
      <c r="A864" s="217">
        <v>2240401</v>
      </c>
      <c r="B864" s="218" t="s">
        <v>39</v>
      </c>
      <c r="C864" s="292">
        <v>812</v>
      </c>
      <c r="D864" s="292">
        <v>961</v>
      </c>
    </row>
    <row r="865" ht="17.25" customHeight="1" spans="1:4">
      <c r="A865" s="217">
        <v>2240404</v>
      </c>
      <c r="B865" s="218" t="s">
        <v>701</v>
      </c>
      <c r="C865" s="292">
        <v>28</v>
      </c>
      <c r="D865" s="292">
        <v>29</v>
      </c>
    </row>
    <row r="866" ht="17.25" customHeight="1" spans="1:4">
      <c r="A866" s="217">
        <v>2240450</v>
      </c>
      <c r="B866" s="218" t="s">
        <v>46</v>
      </c>
      <c r="C866" s="292">
        <v>284</v>
      </c>
      <c r="D866" s="292">
        <v>294</v>
      </c>
    </row>
    <row r="867" ht="17.25" customHeight="1" spans="1:4">
      <c r="A867" s="217">
        <v>2240499</v>
      </c>
      <c r="B867" s="218" t="s">
        <v>702</v>
      </c>
      <c r="C867" s="292">
        <v>113</v>
      </c>
      <c r="D867" s="292">
        <v>270</v>
      </c>
    </row>
    <row r="868" ht="17.25" customHeight="1" spans="1:4">
      <c r="A868" s="217">
        <v>22405</v>
      </c>
      <c r="B868" s="218" t="s">
        <v>703</v>
      </c>
      <c r="C868" s="292">
        <v>270</v>
      </c>
      <c r="D868" s="292">
        <f>SUM(D869:D871)</f>
        <v>257</v>
      </c>
    </row>
    <row r="869" ht="17.25" customHeight="1" spans="1:4">
      <c r="A869" s="217">
        <v>2240502</v>
      </c>
      <c r="B869" s="218" t="s">
        <v>40</v>
      </c>
      <c r="C869" s="292">
        <v>7</v>
      </c>
      <c r="D869" s="292"/>
    </row>
    <row r="870" ht="17.25" customHeight="1" spans="1:4">
      <c r="A870" s="217">
        <v>2240504</v>
      </c>
      <c r="B870" s="218" t="s">
        <v>704</v>
      </c>
      <c r="C870" s="292">
        <v>50</v>
      </c>
      <c r="D870" s="292">
        <v>7</v>
      </c>
    </row>
    <row r="871" ht="17.25" customHeight="1" spans="1:4">
      <c r="A871" s="217">
        <v>2240550</v>
      </c>
      <c r="B871" s="218" t="s">
        <v>705</v>
      </c>
      <c r="C871" s="292">
        <v>213</v>
      </c>
      <c r="D871" s="292">
        <v>250</v>
      </c>
    </row>
    <row r="872" ht="17.25" customHeight="1" spans="1:4">
      <c r="A872" s="217">
        <v>22406</v>
      </c>
      <c r="B872" s="218" t="s">
        <v>706</v>
      </c>
      <c r="C872" s="292">
        <v>15159</v>
      </c>
      <c r="D872" s="292">
        <f>SUM(D873:D875)</f>
        <v>3151</v>
      </c>
    </row>
    <row r="873" ht="17.25" customHeight="1" spans="1:4">
      <c r="A873" s="217">
        <v>2240601</v>
      </c>
      <c r="B873" s="218" t="s">
        <v>707</v>
      </c>
      <c r="C873" s="292">
        <v>14585</v>
      </c>
      <c r="D873" s="292">
        <v>2687</v>
      </c>
    </row>
    <row r="874" ht="17.25" customHeight="1" spans="1:4">
      <c r="A874" s="217">
        <v>2240602</v>
      </c>
      <c r="B874" s="218" t="s">
        <v>708</v>
      </c>
      <c r="C874" s="292">
        <v>469</v>
      </c>
      <c r="D874" s="292">
        <v>187</v>
      </c>
    </row>
    <row r="875" ht="17.25" customHeight="1" spans="1:4">
      <c r="A875" s="217">
        <v>2240699</v>
      </c>
      <c r="B875" s="218" t="s">
        <v>709</v>
      </c>
      <c r="C875" s="292">
        <v>105</v>
      </c>
      <c r="D875" s="292">
        <v>277</v>
      </c>
    </row>
    <row r="876" ht="17.25" customHeight="1" spans="1:4">
      <c r="A876" s="217">
        <v>22407</v>
      </c>
      <c r="B876" s="218" t="s">
        <v>710</v>
      </c>
      <c r="C876" s="292">
        <v>227</v>
      </c>
      <c r="D876" s="292">
        <f>SUM(D877:D879)</f>
        <v>167</v>
      </c>
    </row>
    <row r="877" ht="17.25" customHeight="1" spans="1:4">
      <c r="A877" s="217">
        <v>2240703</v>
      </c>
      <c r="B877" s="218" t="s">
        <v>711</v>
      </c>
      <c r="C877" s="292">
        <v>179</v>
      </c>
      <c r="D877" s="292">
        <v>110</v>
      </c>
    </row>
    <row r="878" ht="17.25" customHeight="1" spans="1:4">
      <c r="A878" s="217">
        <v>2240704</v>
      </c>
      <c r="B878" s="218" t="s">
        <v>712</v>
      </c>
      <c r="C878" s="292">
        <v>0</v>
      </c>
      <c r="D878" s="292">
        <v>57</v>
      </c>
    </row>
    <row r="879" ht="17.25" customHeight="1" spans="1:4">
      <c r="A879" s="217">
        <v>2240799</v>
      </c>
      <c r="B879" s="218" t="s">
        <v>713</v>
      </c>
      <c r="C879" s="292">
        <v>48</v>
      </c>
      <c r="D879" s="292">
        <v>0</v>
      </c>
    </row>
    <row r="880" ht="17.25" customHeight="1" spans="1:4">
      <c r="A880" s="217">
        <v>22499</v>
      </c>
      <c r="B880" s="218" t="s">
        <v>714</v>
      </c>
      <c r="C880" s="292">
        <v>1442</v>
      </c>
      <c r="D880" s="292">
        <v>2286</v>
      </c>
    </row>
    <row r="881" ht="17.25" customHeight="1" spans="1:4">
      <c r="A881" s="217">
        <v>2249999</v>
      </c>
      <c r="B881" s="218" t="s">
        <v>715</v>
      </c>
      <c r="C881" s="292">
        <v>1442</v>
      </c>
      <c r="D881" s="292">
        <v>2286</v>
      </c>
    </row>
    <row r="882" ht="17.25" customHeight="1" spans="1:4">
      <c r="A882" s="217">
        <v>227</v>
      </c>
      <c r="B882" s="218" t="s">
        <v>716</v>
      </c>
      <c r="C882" s="292"/>
      <c r="D882" s="292">
        <v>94500</v>
      </c>
    </row>
    <row r="883" ht="17.25" customHeight="1" spans="1:4">
      <c r="A883" s="217">
        <v>229</v>
      </c>
      <c r="B883" s="218" t="s">
        <v>717</v>
      </c>
      <c r="C883" s="292">
        <v>64954</v>
      </c>
      <c r="D883" s="292">
        <f>SUM(D884,D886)</f>
        <v>146872</v>
      </c>
    </row>
    <row r="884" ht="17.25" customHeight="1" spans="1:4">
      <c r="A884" s="217" t="s">
        <v>718</v>
      </c>
      <c r="B884" s="218" t="s">
        <v>719</v>
      </c>
      <c r="C884" s="292"/>
      <c r="D884" s="292">
        <v>115706</v>
      </c>
    </row>
    <row r="885" ht="17.25" customHeight="1" spans="1:4">
      <c r="A885" s="217" t="s">
        <v>720</v>
      </c>
      <c r="B885" s="218" t="s">
        <v>721</v>
      </c>
      <c r="C885" s="292"/>
      <c r="D885" s="292">
        <v>115706</v>
      </c>
    </row>
    <row r="886" ht="17.25" customHeight="1" spans="1:4">
      <c r="A886" s="217">
        <v>22999</v>
      </c>
      <c r="B886" s="218" t="s">
        <v>722</v>
      </c>
      <c r="C886" s="292">
        <v>64954</v>
      </c>
      <c r="D886" s="292">
        <v>31166</v>
      </c>
    </row>
    <row r="887" ht="17.25" customHeight="1" spans="1:4">
      <c r="A887" s="217">
        <v>2299999</v>
      </c>
      <c r="B887" s="218" t="s">
        <v>723</v>
      </c>
      <c r="C887" s="292">
        <v>64954</v>
      </c>
      <c r="D887" s="292">
        <v>31166</v>
      </c>
    </row>
    <row r="888" ht="17.25" customHeight="1" spans="1:4">
      <c r="A888" s="217">
        <v>232</v>
      </c>
      <c r="B888" s="218" t="s">
        <v>724</v>
      </c>
      <c r="C888" s="292">
        <v>56576</v>
      </c>
      <c r="D888" s="292">
        <v>144702</v>
      </c>
    </row>
    <row r="889" ht="17.25" customHeight="1" spans="1:4">
      <c r="A889" s="217">
        <v>23201</v>
      </c>
      <c r="B889" s="218" t="s">
        <v>725</v>
      </c>
      <c r="C889" s="292">
        <v>0</v>
      </c>
      <c r="D889" s="292"/>
    </row>
    <row r="890" ht="17.25" customHeight="1" spans="1:4">
      <c r="A890" s="217">
        <v>23202</v>
      </c>
      <c r="B890" s="218" t="s">
        <v>726</v>
      </c>
      <c r="C890" s="292">
        <v>0</v>
      </c>
      <c r="D890" s="292"/>
    </row>
    <row r="891" ht="17.25" customHeight="1" spans="1:4">
      <c r="A891" s="217">
        <v>23203</v>
      </c>
      <c r="B891" s="218" t="s">
        <v>727</v>
      </c>
      <c r="C891" s="292">
        <v>56576</v>
      </c>
      <c r="D891" s="292">
        <v>144702</v>
      </c>
    </row>
    <row r="892" ht="17.25" customHeight="1" spans="1:4">
      <c r="A892" s="217">
        <v>2320301</v>
      </c>
      <c r="B892" s="218" t="s">
        <v>728</v>
      </c>
      <c r="C892" s="292">
        <v>56553</v>
      </c>
      <c r="D892" s="292">
        <v>144702</v>
      </c>
    </row>
    <row r="893" ht="17.25" customHeight="1" spans="1:4">
      <c r="A893" s="217">
        <v>2320399</v>
      </c>
      <c r="B893" s="218" t="s">
        <v>729</v>
      </c>
      <c r="C893" s="292">
        <v>23</v>
      </c>
      <c r="D893" s="292"/>
    </row>
    <row r="894" ht="17.25" customHeight="1" spans="1:4">
      <c r="A894" s="217">
        <v>233</v>
      </c>
      <c r="B894" s="218" t="s">
        <v>730</v>
      </c>
      <c r="C894" s="292">
        <v>0</v>
      </c>
      <c r="D894" s="292">
        <v>160</v>
      </c>
    </row>
  </sheetData>
  <autoFilter ref="A3:D894">
    <extLst/>
  </autoFilter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37"/>
  <sheetViews>
    <sheetView showZeros="0" view="pageBreakPreview" zoomScaleNormal="100" workbookViewId="0">
      <selection activeCell="A6" sqref="A6:C11"/>
    </sheetView>
  </sheetViews>
  <sheetFormatPr defaultColWidth="10" defaultRowHeight="13.5" outlineLevelCol="4"/>
  <cols>
    <col min="1" max="1" width="45.25" style="102" customWidth="1"/>
    <col min="2" max="2" width="17.125" style="102" customWidth="1"/>
    <col min="3" max="3" width="17" style="102" customWidth="1"/>
    <col min="4" max="7" width="9.75" style="102" customWidth="1"/>
    <col min="8" max="16384" width="10" style="102"/>
  </cols>
  <sheetData>
    <row r="1" ht="33.75" customHeight="1" spans="1:5">
      <c r="A1" s="53" t="s">
        <v>1271</v>
      </c>
      <c r="B1" s="53"/>
      <c r="C1" s="53"/>
      <c r="D1" s="103"/>
      <c r="E1" s="104"/>
    </row>
    <row r="2" ht="20.25" customHeight="1" spans="1:5">
      <c r="A2" s="54" t="s">
        <v>1272</v>
      </c>
      <c r="B2" s="92"/>
      <c r="C2" s="55" t="s">
        <v>2</v>
      </c>
      <c r="D2" s="104"/>
      <c r="E2" s="104"/>
    </row>
    <row r="3" ht="34.15" customHeight="1" spans="1:5">
      <c r="A3" s="56" t="s">
        <v>3</v>
      </c>
      <c r="B3" s="56" t="s">
        <v>4</v>
      </c>
      <c r="C3" s="56" t="s">
        <v>5</v>
      </c>
      <c r="D3" s="104"/>
      <c r="E3" s="104"/>
    </row>
    <row r="4" ht="37.5" customHeight="1" spans="1:5">
      <c r="A4" s="105" t="s">
        <v>6</v>
      </c>
      <c r="B4" s="106">
        <v>55570</v>
      </c>
      <c r="C4" s="106">
        <f>C5</f>
        <v>103720</v>
      </c>
      <c r="D4" s="104"/>
      <c r="E4" s="104"/>
    </row>
    <row r="5" ht="37.5" customHeight="1" spans="1:5">
      <c r="A5" s="107" t="s">
        <v>766</v>
      </c>
      <c r="B5" s="108">
        <v>55570</v>
      </c>
      <c r="C5" s="108">
        <f>SUM(C6,C9,C10,C11)</f>
        <v>103720</v>
      </c>
      <c r="D5" s="104"/>
      <c r="E5" s="109"/>
    </row>
    <row r="6" ht="37.5" customHeight="1" spans="1:5">
      <c r="A6" s="110" t="s">
        <v>767</v>
      </c>
      <c r="B6" s="111">
        <v>35499</v>
      </c>
      <c r="C6" s="111">
        <f>SUM(C7:C8)</f>
        <v>78320</v>
      </c>
      <c r="D6" s="104"/>
      <c r="E6" s="104"/>
    </row>
    <row r="7" ht="37.5" customHeight="1" spans="1:5">
      <c r="A7" s="110" t="s">
        <v>768</v>
      </c>
      <c r="B7" s="111">
        <v>33406</v>
      </c>
      <c r="C7" s="111">
        <f>78247+461-388</f>
        <v>78320</v>
      </c>
      <c r="D7" s="104"/>
      <c r="E7" s="104"/>
    </row>
    <row r="8" ht="37.5" customHeight="1" spans="1:5">
      <c r="A8" s="110" t="s">
        <v>769</v>
      </c>
      <c r="B8" s="111">
        <v>2093</v>
      </c>
      <c r="C8" s="111"/>
      <c r="D8" s="104"/>
      <c r="E8" s="104"/>
    </row>
    <row r="9" ht="37.5" customHeight="1" spans="1:5">
      <c r="A9" s="110" t="s">
        <v>773</v>
      </c>
      <c r="B9" s="111">
        <v>8776</v>
      </c>
      <c r="C9" s="111">
        <v>13000</v>
      </c>
      <c r="D9" s="104"/>
      <c r="E9" s="104"/>
    </row>
    <row r="10" ht="37.5" customHeight="1" spans="1:5">
      <c r="A10" s="110" t="s">
        <v>774</v>
      </c>
      <c r="B10" s="111">
        <v>7728</v>
      </c>
      <c r="C10" s="111">
        <v>7500</v>
      </c>
      <c r="D10" s="104"/>
      <c r="E10" s="104"/>
    </row>
    <row r="11" ht="37.5" customHeight="1" spans="1:5">
      <c r="A11" s="110" t="s">
        <v>775</v>
      </c>
      <c r="B11" s="111">
        <v>3567</v>
      </c>
      <c r="C11" s="111">
        <v>4900</v>
      </c>
      <c r="D11" s="104"/>
      <c r="E11" s="104"/>
    </row>
    <row r="12" ht="37.5" customHeight="1" spans="1:5">
      <c r="A12" s="110" t="s">
        <v>776</v>
      </c>
      <c r="B12" s="111"/>
      <c r="C12" s="111"/>
      <c r="D12" s="104"/>
      <c r="E12" s="104"/>
    </row>
    <row r="13" ht="37.5" customHeight="1" spans="1:5">
      <c r="A13" s="110" t="s">
        <v>780</v>
      </c>
      <c r="B13" s="111"/>
      <c r="C13" s="101"/>
      <c r="D13" s="104"/>
      <c r="E13" s="104"/>
    </row>
    <row r="14" ht="37.5" customHeight="1" spans="1:5">
      <c r="A14" s="110" t="s">
        <v>782</v>
      </c>
      <c r="B14" s="111"/>
      <c r="C14" s="101"/>
      <c r="D14" s="104"/>
      <c r="E14" s="104"/>
    </row>
    <row r="637" spans="4:4">
      <c r="D637" s="112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50"/>
  <sheetViews>
    <sheetView showZeros="0" view="pageBreakPreview" zoomScaleNormal="100" workbookViewId="0">
      <selection activeCell="A6" sqref="A6:C11"/>
    </sheetView>
  </sheetViews>
  <sheetFormatPr defaultColWidth="10" defaultRowHeight="13.5" outlineLevelCol="3"/>
  <cols>
    <col min="1" max="1" width="9.125" customWidth="1"/>
    <col min="2" max="2" width="42.75" customWidth="1"/>
    <col min="3" max="3" width="14" customWidth="1"/>
    <col min="4" max="4" width="13.5" customWidth="1"/>
    <col min="5" max="5" width="9.75" customWidth="1"/>
  </cols>
  <sheetData>
    <row r="1" ht="28.5" customHeight="1" spans="1:4">
      <c r="A1" s="53" t="s">
        <v>1273</v>
      </c>
      <c r="B1" s="53"/>
      <c r="C1" s="53"/>
      <c r="D1" s="53"/>
    </row>
    <row r="2" ht="18" customHeight="1" spans="1:4">
      <c r="A2" s="54" t="s">
        <v>1274</v>
      </c>
      <c r="B2" s="92"/>
      <c r="C2" s="92"/>
      <c r="D2" s="55" t="s">
        <v>2</v>
      </c>
    </row>
    <row r="3" ht="26.25" customHeight="1" spans="1:4">
      <c r="A3" s="67" t="s">
        <v>35</v>
      </c>
      <c r="B3" s="67" t="s">
        <v>36</v>
      </c>
      <c r="C3" s="67" t="s">
        <v>4</v>
      </c>
      <c r="D3" s="67" t="s">
        <v>5</v>
      </c>
    </row>
    <row r="4" s="91" customFormat="1" ht="21.6" customHeight="1" spans="1:4">
      <c r="A4" s="93"/>
      <c r="B4" s="94" t="s">
        <v>6</v>
      </c>
      <c r="C4" s="95">
        <v>352584</v>
      </c>
      <c r="D4" s="95">
        <f>SUM(D5,D10,D20,D23,D32,D35,D47)</f>
        <v>122263</v>
      </c>
    </row>
    <row r="5" ht="21.6" customHeight="1" spans="1:4">
      <c r="A5" s="96">
        <v>207</v>
      </c>
      <c r="B5" s="97" t="s">
        <v>250</v>
      </c>
      <c r="C5" s="98">
        <v>25</v>
      </c>
      <c r="D5" s="98">
        <v>271</v>
      </c>
    </row>
    <row r="6" ht="21.6" customHeight="1" spans="1:4">
      <c r="A6" s="96">
        <v>20707</v>
      </c>
      <c r="B6" s="97" t="s">
        <v>786</v>
      </c>
      <c r="C6" s="98">
        <v>20</v>
      </c>
      <c r="D6" s="98"/>
    </row>
    <row r="7" ht="21.6" customHeight="1" spans="1:4">
      <c r="A7" s="96">
        <v>2070701</v>
      </c>
      <c r="B7" s="97" t="s">
        <v>787</v>
      </c>
      <c r="C7" s="98">
        <v>20</v>
      </c>
      <c r="D7" s="98"/>
    </row>
    <row r="8" ht="21.6" customHeight="1" spans="1:4">
      <c r="A8" s="96">
        <v>20709</v>
      </c>
      <c r="B8" s="97" t="s">
        <v>789</v>
      </c>
      <c r="C8" s="98">
        <v>5</v>
      </c>
      <c r="D8" s="98">
        <v>271</v>
      </c>
    </row>
    <row r="9" ht="21.75" customHeight="1" spans="1:4">
      <c r="A9" s="96">
        <v>2070904</v>
      </c>
      <c r="B9" s="97" t="s">
        <v>791</v>
      </c>
      <c r="C9" s="98">
        <v>5</v>
      </c>
      <c r="D9" s="98">
        <v>271</v>
      </c>
    </row>
    <row r="10" ht="21.6" customHeight="1" spans="1:4">
      <c r="A10" s="99">
        <v>212</v>
      </c>
      <c r="B10" s="100" t="s">
        <v>490</v>
      </c>
      <c r="C10" s="98">
        <v>217140</v>
      </c>
      <c r="D10" s="98">
        <f>SUM(D11,D14,D17)</f>
        <v>49921</v>
      </c>
    </row>
    <row r="11" ht="21.6" customHeight="1" spans="1:4">
      <c r="A11" s="99">
        <v>21208</v>
      </c>
      <c r="B11" s="100" t="s">
        <v>794</v>
      </c>
      <c r="C11" s="98">
        <v>205140</v>
      </c>
      <c r="D11" s="98">
        <f>SUM(D12:D13)</f>
        <v>36321</v>
      </c>
    </row>
    <row r="12" ht="21.6" customHeight="1" spans="1:4">
      <c r="A12" s="99">
        <v>2120801</v>
      </c>
      <c r="B12" s="100" t="s">
        <v>795</v>
      </c>
      <c r="C12" s="98">
        <v>103582</v>
      </c>
      <c r="D12" s="98">
        <v>10420</v>
      </c>
    </row>
    <row r="13" ht="21.6" customHeight="1" spans="1:4">
      <c r="A13" s="99">
        <v>2120899</v>
      </c>
      <c r="B13" s="100" t="s">
        <v>805</v>
      </c>
      <c r="C13" s="98">
        <v>101558</v>
      </c>
      <c r="D13" s="98">
        <f>24779+1122</f>
        <v>25901</v>
      </c>
    </row>
    <row r="14" ht="21.6" customHeight="1" spans="1:4">
      <c r="A14" s="99">
        <v>21213</v>
      </c>
      <c r="B14" s="100" t="s">
        <v>806</v>
      </c>
      <c r="C14" s="98">
        <v>9274</v>
      </c>
      <c r="D14" s="98">
        <f>SUM(D15:D16)</f>
        <v>10700</v>
      </c>
    </row>
    <row r="15" ht="21.6" customHeight="1" spans="1:4">
      <c r="A15" s="99">
        <v>2121302</v>
      </c>
      <c r="B15" s="101" t="s">
        <v>1275</v>
      </c>
      <c r="C15" s="98"/>
      <c r="D15" s="98">
        <v>168</v>
      </c>
    </row>
    <row r="16" ht="21.6" customHeight="1" spans="1:4">
      <c r="A16" s="99">
        <v>2121399</v>
      </c>
      <c r="B16" s="100" t="s">
        <v>809</v>
      </c>
      <c r="C16" s="98">
        <v>9274</v>
      </c>
      <c r="D16" s="98">
        <v>10532</v>
      </c>
    </row>
    <row r="17" ht="21.6" customHeight="1" spans="1:4">
      <c r="A17" s="99">
        <v>21214</v>
      </c>
      <c r="B17" s="100" t="s">
        <v>810</v>
      </c>
      <c r="C17" s="98">
        <v>2726</v>
      </c>
      <c r="D17" s="98">
        <f>SUM(D18:D19)</f>
        <v>2900</v>
      </c>
    </row>
    <row r="18" ht="21.6" customHeight="1" spans="1:4">
      <c r="A18" s="99">
        <v>2121401</v>
      </c>
      <c r="B18" s="100" t="s">
        <v>811</v>
      </c>
      <c r="C18" s="98">
        <v>2628</v>
      </c>
      <c r="D18" s="98">
        <v>2802</v>
      </c>
    </row>
    <row r="19" ht="21.6" customHeight="1" spans="1:4">
      <c r="A19" s="99">
        <v>2121402</v>
      </c>
      <c r="B19" s="100" t="s">
        <v>812</v>
      </c>
      <c r="C19" s="98">
        <v>98</v>
      </c>
      <c r="D19" s="98">
        <v>98</v>
      </c>
    </row>
    <row r="20" ht="21.6" customHeight="1" spans="1:4">
      <c r="A20" s="99">
        <v>213</v>
      </c>
      <c r="B20" s="100" t="s">
        <v>508</v>
      </c>
      <c r="C20" s="98"/>
      <c r="D20" s="98">
        <v>19955</v>
      </c>
    </row>
    <row r="21" ht="21.6" customHeight="1" spans="1:4">
      <c r="A21" s="99">
        <v>21369</v>
      </c>
      <c r="B21" s="100" t="s">
        <v>826</v>
      </c>
      <c r="C21" s="98"/>
      <c r="D21" s="98">
        <v>19955</v>
      </c>
    </row>
    <row r="22" ht="21.6" customHeight="1" spans="1:4">
      <c r="A22" s="99">
        <v>2136999</v>
      </c>
      <c r="B22" s="100" t="s">
        <v>828</v>
      </c>
      <c r="C22" s="98"/>
      <c r="D22" s="98">
        <v>19955</v>
      </c>
    </row>
    <row r="23" ht="21.6" customHeight="1" spans="1:4">
      <c r="A23" s="99">
        <v>214</v>
      </c>
      <c r="B23" s="100" t="s">
        <v>585</v>
      </c>
      <c r="C23" s="98">
        <v>36358</v>
      </c>
      <c r="D23" s="98">
        <f>SUM(D24,D28)</f>
        <v>8308</v>
      </c>
    </row>
    <row r="24" ht="21.6" customHeight="1" spans="1:4">
      <c r="A24" s="99">
        <v>21462</v>
      </c>
      <c r="B24" s="100" t="s">
        <v>832</v>
      </c>
      <c r="C24" s="98">
        <v>2858</v>
      </c>
      <c r="D24" s="98">
        <f>SUM(D25:D27)</f>
        <v>5608</v>
      </c>
    </row>
    <row r="25" ht="21.6" customHeight="1" spans="1:4">
      <c r="A25" s="99">
        <v>2146201</v>
      </c>
      <c r="B25" s="100" t="s">
        <v>833</v>
      </c>
      <c r="C25" s="98">
        <v>1042</v>
      </c>
      <c r="D25" s="98">
        <v>3008</v>
      </c>
    </row>
    <row r="26" ht="21.6" customHeight="1" spans="1:4">
      <c r="A26" s="99">
        <v>2146202</v>
      </c>
      <c r="B26" s="100" t="s">
        <v>834</v>
      </c>
      <c r="C26" s="98">
        <v>274</v>
      </c>
      <c r="D26" s="98">
        <v>462</v>
      </c>
    </row>
    <row r="27" ht="21.6" customHeight="1" spans="1:4">
      <c r="A27" s="99">
        <v>2146203</v>
      </c>
      <c r="B27" s="100" t="s">
        <v>835</v>
      </c>
      <c r="C27" s="98">
        <v>1542</v>
      </c>
      <c r="D27" s="98">
        <v>2138</v>
      </c>
    </row>
    <row r="28" ht="21.6" customHeight="1" spans="1:4">
      <c r="A28" s="99">
        <v>21469</v>
      </c>
      <c r="B28" s="100" t="s">
        <v>836</v>
      </c>
      <c r="C28" s="98"/>
      <c r="D28" s="98">
        <v>2700</v>
      </c>
    </row>
    <row r="29" ht="21.6" customHeight="1" spans="1:4">
      <c r="A29" s="99">
        <v>2146901</v>
      </c>
      <c r="B29" s="100" t="s">
        <v>837</v>
      </c>
      <c r="C29" s="98"/>
      <c r="D29" s="98">
        <v>2700</v>
      </c>
    </row>
    <row r="30" ht="21.6" customHeight="1" spans="1:4">
      <c r="A30" s="99">
        <v>21471</v>
      </c>
      <c r="B30" s="100" t="s">
        <v>840</v>
      </c>
      <c r="C30" s="98">
        <v>33500</v>
      </c>
      <c r="D30" s="98"/>
    </row>
    <row r="31" ht="21.6" customHeight="1" spans="1:4">
      <c r="A31" s="99">
        <v>2147101</v>
      </c>
      <c r="B31" s="100" t="s">
        <v>587</v>
      </c>
      <c r="C31" s="98">
        <v>33500</v>
      </c>
      <c r="D31" s="98"/>
    </row>
    <row r="32" ht="21.6" customHeight="1" spans="1:4">
      <c r="A32" s="99">
        <v>215</v>
      </c>
      <c r="B32" s="100" t="s">
        <v>604</v>
      </c>
      <c r="C32" s="98">
        <v>20309</v>
      </c>
      <c r="D32" s="98"/>
    </row>
    <row r="33" ht="21.6" customHeight="1" spans="1:4">
      <c r="A33" s="99">
        <v>21598</v>
      </c>
      <c r="B33" s="100" t="s">
        <v>792</v>
      </c>
      <c r="C33" s="98">
        <v>20309</v>
      </c>
      <c r="D33" s="98"/>
    </row>
    <row r="34" ht="21.6" customHeight="1" spans="1:4">
      <c r="A34" s="99">
        <v>2159802</v>
      </c>
      <c r="B34" s="100" t="s">
        <v>841</v>
      </c>
      <c r="C34" s="98">
        <v>20309</v>
      </c>
      <c r="D34" s="98"/>
    </row>
    <row r="35" ht="21.6" customHeight="1" spans="1:4">
      <c r="A35" s="99">
        <v>229</v>
      </c>
      <c r="B35" s="100" t="s">
        <v>717</v>
      </c>
      <c r="C35" s="98">
        <v>78752</v>
      </c>
      <c r="D35" s="98">
        <f>SUM(D36,D39,D43)</f>
        <v>2279</v>
      </c>
    </row>
    <row r="36" ht="21.6" customHeight="1" spans="1:4">
      <c r="A36" s="99">
        <v>22904</v>
      </c>
      <c r="B36" s="100" t="s">
        <v>842</v>
      </c>
      <c r="C36" s="98">
        <v>74489</v>
      </c>
      <c r="D36" s="98"/>
    </row>
    <row r="37" ht="21.6" customHeight="1" spans="1:4">
      <c r="A37" s="99">
        <v>2290402</v>
      </c>
      <c r="B37" s="100" t="s">
        <v>844</v>
      </c>
      <c r="C37" s="98">
        <v>4489</v>
      </c>
      <c r="D37" s="98"/>
    </row>
    <row r="38" ht="21.6" customHeight="1" spans="1:4">
      <c r="A38" s="99">
        <v>2290403</v>
      </c>
      <c r="B38" s="100" t="s">
        <v>845</v>
      </c>
      <c r="C38" s="98">
        <v>70000</v>
      </c>
      <c r="D38" s="98"/>
    </row>
    <row r="39" ht="21.6" customHeight="1" spans="1:4">
      <c r="A39" s="99">
        <v>22908</v>
      </c>
      <c r="B39" s="100" t="s">
        <v>846</v>
      </c>
      <c r="C39" s="98">
        <v>2039</v>
      </c>
      <c r="D39" s="98">
        <f>SUM(D40:D42)</f>
        <v>2156</v>
      </c>
    </row>
    <row r="40" ht="21.6" customHeight="1" spans="1:4">
      <c r="A40" s="99">
        <v>2290804</v>
      </c>
      <c r="B40" s="100" t="s">
        <v>847</v>
      </c>
      <c r="C40" s="98">
        <v>996</v>
      </c>
      <c r="D40" s="98">
        <v>1330</v>
      </c>
    </row>
    <row r="41" ht="21.6" customHeight="1" spans="1:4">
      <c r="A41" s="99">
        <v>2290805</v>
      </c>
      <c r="B41" s="100" t="s">
        <v>848</v>
      </c>
      <c r="C41" s="98">
        <v>932</v>
      </c>
      <c r="D41" s="98">
        <v>826</v>
      </c>
    </row>
    <row r="42" ht="21.6" customHeight="1" spans="1:4">
      <c r="A42" s="99">
        <v>2290808</v>
      </c>
      <c r="B42" s="100" t="s">
        <v>849</v>
      </c>
      <c r="C42" s="98">
        <v>111</v>
      </c>
      <c r="D42" s="98"/>
    </row>
    <row r="43" ht="21.6" customHeight="1" spans="1:4">
      <c r="A43" s="99">
        <v>22960</v>
      </c>
      <c r="B43" s="100" t="s">
        <v>850</v>
      </c>
      <c r="C43" s="98">
        <v>2224</v>
      </c>
      <c r="D43" s="98">
        <f>SUM(D44:D46)</f>
        <v>123</v>
      </c>
    </row>
    <row r="44" ht="21.6" customHeight="1" spans="1:4">
      <c r="A44" s="99">
        <v>2296002</v>
      </c>
      <c r="B44" s="100" t="s">
        <v>851</v>
      </c>
      <c r="C44" s="98">
        <v>572</v>
      </c>
      <c r="D44" s="98">
        <v>8</v>
      </c>
    </row>
    <row r="45" ht="21.6" customHeight="1" spans="1:4">
      <c r="A45" s="99">
        <v>2296003</v>
      </c>
      <c r="B45" s="100" t="s">
        <v>852</v>
      </c>
      <c r="C45" s="98">
        <v>1648</v>
      </c>
      <c r="D45" s="98">
        <v>115</v>
      </c>
    </row>
    <row r="46" ht="21.6" customHeight="1" spans="1:4">
      <c r="A46" s="99">
        <v>2296006</v>
      </c>
      <c r="B46" s="100" t="s">
        <v>854</v>
      </c>
      <c r="C46" s="98">
        <v>4</v>
      </c>
      <c r="D46" s="98"/>
    </row>
    <row r="47" ht="21.6" customHeight="1" spans="1:4">
      <c r="A47" s="99">
        <v>232</v>
      </c>
      <c r="B47" s="100" t="s">
        <v>724</v>
      </c>
      <c r="C47" s="98"/>
      <c r="D47" s="98">
        <v>41529</v>
      </c>
    </row>
    <row r="48" ht="21.6" customHeight="1" spans="1:4">
      <c r="A48" s="99">
        <v>23204</v>
      </c>
      <c r="B48" s="100" t="s">
        <v>858</v>
      </c>
      <c r="C48" s="98"/>
      <c r="D48" s="98">
        <v>41529</v>
      </c>
    </row>
    <row r="49" ht="21.6" customHeight="1" spans="1:4">
      <c r="A49" s="99">
        <v>2320411</v>
      </c>
      <c r="B49" s="100" t="s">
        <v>859</v>
      </c>
      <c r="C49" s="98"/>
      <c r="D49" s="98">
        <v>41529</v>
      </c>
    </row>
    <row r="50" ht="21.6" customHeight="1" spans="1:4">
      <c r="A50" s="99">
        <v>233</v>
      </c>
      <c r="B50" s="100" t="s">
        <v>730</v>
      </c>
      <c r="C50" s="98"/>
      <c r="D50" s="98"/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4"/>
  <sheetViews>
    <sheetView showZeros="0" view="pageBreakPreview" zoomScaleNormal="100" workbookViewId="0">
      <selection activeCell="A6" sqref="A6:C11"/>
    </sheetView>
  </sheetViews>
  <sheetFormatPr defaultColWidth="10" defaultRowHeight="13.5" outlineLevelCol="4"/>
  <cols>
    <col min="1" max="1" width="26" customWidth="1"/>
    <col min="2" max="2" width="13.5" customWidth="1"/>
    <col min="3" max="3" width="26.625" customWidth="1"/>
    <col min="4" max="4" width="13.125" customWidth="1"/>
    <col min="5" max="5" width="9.75" customWidth="1"/>
  </cols>
  <sheetData>
    <row r="1" ht="37.5" customHeight="1" spans="1:4">
      <c r="A1" s="41" t="s">
        <v>1276</v>
      </c>
      <c r="B1" s="41"/>
      <c r="C1" s="41"/>
      <c r="D1" s="41"/>
    </row>
    <row r="2" ht="22.7" customHeight="1" spans="1:4">
      <c r="A2" s="42" t="s">
        <v>1277</v>
      </c>
      <c r="B2" s="86"/>
      <c r="C2" s="86"/>
      <c r="D2" s="43" t="s">
        <v>2</v>
      </c>
    </row>
    <row r="3" ht="34.15" customHeight="1" spans="1:4">
      <c r="A3" s="44" t="s">
        <v>733</v>
      </c>
      <c r="B3" s="44"/>
      <c r="C3" s="44" t="s">
        <v>734</v>
      </c>
      <c r="D3" s="44"/>
    </row>
    <row r="4" ht="34.15" customHeight="1" spans="1:4">
      <c r="A4" s="44" t="s">
        <v>3</v>
      </c>
      <c r="B4" s="44" t="s">
        <v>5</v>
      </c>
      <c r="C4" s="44" t="s">
        <v>3</v>
      </c>
      <c r="D4" s="44" t="s">
        <v>5</v>
      </c>
    </row>
    <row r="5" ht="34.15" customHeight="1" spans="1:5">
      <c r="A5" s="45" t="s">
        <v>735</v>
      </c>
      <c r="B5" s="87">
        <f>SUM(B6:B8)</f>
        <v>128925</v>
      </c>
      <c r="C5" s="45" t="s">
        <v>736</v>
      </c>
      <c r="D5" s="87">
        <f>SUM(D6:D8)</f>
        <v>128925</v>
      </c>
      <c r="E5" s="88">
        <f>D5-B5</f>
        <v>0</v>
      </c>
    </row>
    <row r="6" ht="34.15" customHeight="1" spans="1:4">
      <c r="A6" s="89" t="s">
        <v>917</v>
      </c>
      <c r="B6" s="90">
        <f>本级基金收!C5</f>
        <v>103720</v>
      </c>
      <c r="C6" s="89" t="s">
        <v>918</v>
      </c>
      <c r="D6" s="90">
        <f>本级基金支!D4</f>
        <v>122263</v>
      </c>
    </row>
    <row r="7" ht="34.15" customHeight="1" spans="1:4">
      <c r="A7" s="89" t="s">
        <v>1278</v>
      </c>
      <c r="B7" s="52"/>
      <c r="C7" s="48" t="s">
        <v>1279</v>
      </c>
      <c r="D7" s="90">
        <v>470</v>
      </c>
    </row>
    <row r="8" ht="34.15" customHeight="1" spans="1:4">
      <c r="A8" s="89" t="s">
        <v>739</v>
      </c>
      <c r="B8" s="90">
        <f>B9</f>
        <v>25205</v>
      </c>
      <c r="C8" s="89" t="s">
        <v>740</v>
      </c>
      <c r="D8" s="90">
        <f>SUM(D9:D14)</f>
        <v>6192</v>
      </c>
    </row>
    <row r="9" ht="34.15" customHeight="1" spans="1:4">
      <c r="A9" s="89" t="s">
        <v>1280</v>
      </c>
      <c r="B9" s="90">
        <f>25205</f>
        <v>25205</v>
      </c>
      <c r="C9" s="89" t="s">
        <v>1281</v>
      </c>
      <c r="D9" s="90">
        <f>300</f>
        <v>300</v>
      </c>
    </row>
    <row r="10" ht="34.15" customHeight="1" spans="1:4">
      <c r="A10" s="89" t="s">
        <v>1282</v>
      </c>
      <c r="B10" s="90"/>
      <c r="C10" s="89" t="s">
        <v>1283</v>
      </c>
      <c r="D10" s="90"/>
    </row>
    <row r="11" ht="34.15" customHeight="1" spans="1:4">
      <c r="A11" s="89" t="s">
        <v>1284</v>
      </c>
      <c r="B11" s="90"/>
      <c r="C11" s="89" t="s">
        <v>1285</v>
      </c>
      <c r="D11" s="90">
        <v>5892</v>
      </c>
    </row>
    <row r="12" ht="34.15" customHeight="1" spans="1:4">
      <c r="A12" s="48" t="s">
        <v>1286</v>
      </c>
      <c r="B12" s="52"/>
      <c r="C12" s="48" t="s">
        <v>1287</v>
      </c>
      <c r="D12" s="90"/>
    </row>
    <row r="13" ht="34.15" customHeight="1" spans="1:4">
      <c r="A13" s="89" t="s">
        <v>1288</v>
      </c>
      <c r="B13" s="52"/>
      <c r="C13" s="89" t="s">
        <v>1289</v>
      </c>
      <c r="D13" s="90"/>
    </row>
    <row r="14" ht="34.15" customHeight="1" spans="1:4">
      <c r="A14" s="89" t="s">
        <v>1290</v>
      </c>
      <c r="B14" s="52"/>
      <c r="C14" s="89" t="s">
        <v>1291</v>
      </c>
      <c r="D14" s="90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4"/>
  <sheetViews>
    <sheetView showZeros="0" view="pageBreakPreview" zoomScaleNormal="100" workbookViewId="0">
      <selection activeCell="A6" sqref="A6:C11"/>
    </sheetView>
  </sheetViews>
  <sheetFormatPr defaultColWidth="10" defaultRowHeight="13.5" outlineLevelCol="3"/>
  <cols>
    <col min="1" max="1" width="59.125" customWidth="1"/>
    <col min="2" max="2" width="20.25" style="75" customWidth="1"/>
    <col min="3" max="3" width="9.75" customWidth="1"/>
  </cols>
  <sheetData>
    <row r="1" ht="38.25" customHeight="1" spans="1:4">
      <c r="A1" s="41" t="s">
        <v>1292</v>
      </c>
      <c r="B1" s="41"/>
      <c r="C1" s="76"/>
      <c r="D1" s="76"/>
    </row>
    <row r="2" ht="18" customHeight="1" spans="1:2">
      <c r="A2" s="42" t="s">
        <v>1293</v>
      </c>
      <c r="B2" s="77" t="s">
        <v>2</v>
      </c>
    </row>
    <row r="3" ht="30" customHeight="1" spans="1:2">
      <c r="A3" s="78" t="s">
        <v>3</v>
      </c>
      <c r="B3" s="79" t="s">
        <v>5</v>
      </c>
    </row>
    <row r="4" ht="30" customHeight="1" spans="1:2">
      <c r="A4" s="80" t="s">
        <v>6</v>
      </c>
      <c r="B4" s="81">
        <f>SUM(B5:B14)</f>
        <v>142103.48</v>
      </c>
    </row>
    <row r="5" ht="30" customHeight="1" spans="1:2">
      <c r="A5" s="82" t="s">
        <v>1294</v>
      </c>
      <c r="B5" s="83">
        <v>542</v>
      </c>
    </row>
    <row r="6" ht="30" customHeight="1" spans="1:2">
      <c r="A6" s="82" t="s">
        <v>1295</v>
      </c>
      <c r="B6" s="83">
        <v>18</v>
      </c>
    </row>
    <row r="7" ht="30" customHeight="1" spans="1:2">
      <c r="A7" s="84" t="s">
        <v>1296</v>
      </c>
      <c r="B7" s="83">
        <v>12514.5</v>
      </c>
    </row>
    <row r="8" ht="30" customHeight="1" spans="1:2">
      <c r="A8" s="85" t="s">
        <v>1297</v>
      </c>
      <c r="B8" s="83">
        <v>126135</v>
      </c>
    </row>
    <row r="9" ht="30" customHeight="1" spans="1:2">
      <c r="A9" s="82" t="s">
        <v>1298</v>
      </c>
      <c r="B9" s="83">
        <v>741.2</v>
      </c>
    </row>
    <row r="10" ht="30" customHeight="1" spans="1:2">
      <c r="A10" s="82" t="s">
        <v>1299</v>
      </c>
      <c r="B10" s="83">
        <v>250</v>
      </c>
    </row>
    <row r="11" ht="30" customHeight="1" spans="1:2">
      <c r="A11" s="82" t="s">
        <v>1300</v>
      </c>
      <c r="B11" s="83">
        <v>377.78</v>
      </c>
    </row>
    <row r="12" ht="30" customHeight="1" spans="1:2">
      <c r="A12" s="85" t="s">
        <v>1301</v>
      </c>
      <c r="B12" s="83">
        <v>175</v>
      </c>
    </row>
    <row r="13" ht="30" customHeight="1" spans="1:2">
      <c r="A13" s="85" t="s">
        <v>1302</v>
      </c>
      <c r="B13" s="83">
        <v>900</v>
      </c>
    </row>
    <row r="14" ht="30.75" customHeight="1" spans="1:2">
      <c r="A14" s="85" t="s">
        <v>1303</v>
      </c>
      <c r="B14" s="83">
        <v>450</v>
      </c>
    </row>
  </sheetData>
  <mergeCells count="1">
    <mergeCell ref="A1:B1"/>
  </mergeCells>
  <pageMargins left="1.10236220472441" right="1.06299212598425" top="1.37795275590551" bottom="1.18110236220472" header="0.511811023622047" footer="0.7874015748031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18"/>
  <sheetViews>
    <sheetView showZeros="0" view="pageBreakPreview" zoomScaleNormal="100" workbookViewId="0">
      <selection activeCell="A6" sqref="A6:C11"/>
    </sheetView>
  </sheetViews>
  <sheetFormatPr defaultColWidth="10" defaultRowHeight="13.5" outlineLevelCol="1"/>
  <cols>
    <col min="1" max="1" width="41.75" customWidth="1"/>
    <col min="2" max="2" width="37.5" customWidth="1"/>
  </cols>
  <sheetData>
    <row r="1" ht="39" customHeight="1" spans="1:2">
      <c r="A1" s="41" t="s">
        <v>1304</v>
      </c>
      <c r="B1" s="41"/>
    </row>
    <row r="2" ht="21.75" customHeight="1" spans="1:2">
      <c r="A2" s="42" t="s">
        <v>1305</v>
      </c>
      <c r="B2" s="70" t="s">
        <v>2</v>
      </c>
    </row>
    <row r="3" ht="34.15" customHeight="1" spans="1:2">
      <c r="A3" s="44" t="s">
        <v>1306</v>
      </c>
      <c r="B3" s="44" t="s">
        <v>5</v>
      </c>
    </row>
    <row r="4" ht="34.15" customHeight="1" spans="1:2">
      <c r="A4" s="45" t="s">
        <v>6</v>
      </c>
      <c r="B4" s="71">
        <f>SUM(B5:B16)</f>
        <v>142103</v>
      </c>
    </row>
    <row r="5" ht="34.15" customHeight="1" spans="1:2">
      <c r="A5" s="72" t="s">
        <v>1244</v>
      </c>
      <c r="B5" s="73">
        <v>302</v>
      </c>
    </row>
    <row r="6" ht="34.15" customHeight="1" spans="1:2">
      <c r="A6" s="72" t="s">
        <v>1245</v>
      </c>
      <c r="B6" s="73">
        <v>2292</v>
      </c>
    </row>
    <row r="7" ht="34.15" customHeight="1" spans="1:2">
      <c r="A7" s="72" t="s">
        <v>1246</v>
      </c>
      <c r="B7" s="73">
        <v>1561</v>
      </c>
    </row>
    <row r="8" ht="34.15" customHeight="1" spans="1:2">
      <c r="A8" s="72" t="s">
        <v>1247</v>
      </c>
      <c r="B8" s="73">
        <v>19263</v>
      </c>
    </row>
    <row r="9" ht="34.15" customHeight="1" spans="1:2">
      <c r="A9" s="72" t="s">
        <v>1248</v>
      </c>
      <c r="B9" s="73">
        <v>12414</v>
      </c>
    </row>
    <row r="10" ht="34.15" customHeight="1" spans="1:2">
      <c r="A10" s="72" t="s">
        <v>1249</v>
      </c>
      <c r="B10" s="73">
        <v>24590</v>
      </c>
    </row>
    <row r="11" ht="34.15" customHeight="1" spans="1:2">
      <c r="A11" s="72" t="s">
        <v>1250</v>
      </c>
      <c r="B11" s="73">
        <v>2644</v>
      </c>
    </row>
    <row r="12" ht="34.15" customHeight="1" spans="1:2">
      <c r="A12" s="72" t="s">
        <v>1251</v>
      </c>
      <c r="B12" s="73">
        <v>41604</v>
      </c>
    </row>
    <row r="13" ht="34.15" customHeight="1" spans="1:2">
      <c r="A13" s="72" t="s">
        <v>1252</v>
      </c>
      <c r="B13" s="73">
        <v>25440</v>
      </c>
    </row>
    <row r="14" ht="34.15" customHeight="1" spans="1:2">
      <c r="A14" s="72" t="s">
        <v>1253</v>
      </c>
      <c r="B14" s="73">
        <v>2379</v>
      </c>
    </row>
    <row r="15" ht="34.15" customHeight="1" spans="1:2">
      <c r="A15" s="72" t="s">
        <v>1254</v>
      </c>
      <c r="B15" s="73">
        <v>1051</v>
      </c>
    </row>
    <row r="16" ht="34.15" customHeight="1" spans="1:2">
      <c r="A16" s="72" t="s">
        <v>1255</v>
      </c>
      <c r="B16" s="73">
        <v>8563</v>
      </c>
    </row>
    <row r="17" ht="14.25" customHeight="1"/>
    <row r="18" ht="14.25" customHeight="1" spans="2:2">
      <c r="B18" s="74"/>
    </row>
  </sheetData>
  <mergeCells count="1">
    <mergeCell ref="A1:B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9"/>
  <sheetViews>
    <sheetView showZeros="0" view="pageBreakPreview" zoomScaleNormal="100" workbookViewId="0">
      <selection activeCell="A6" sqref="A6:C11"/>
    </sheetView>
  </sheetViews>
  <sheetFormatPr defaultColWidth="10" defaultRowHeight="13.5" outlineLevelCol="2"/>
  <cols>
    <col min="1" max="1" width="43.875" customWidth="1"/>
    <col min="2" max="2" width="18.25" customWidth="1"/>
    <col min="3" max="3" width="17.25" customWidth="1"/>
  </cols>
  <sheetData>
    <row r="1" ht="33.75" customHeight="1" spans="1:3">
      <c r="A1" s="53" t="s">
        <v>1307</v>
      </c>
      <c r="B1" s="53"/>
      <c r="C1" s="53"/>
    </row>
    <row r="2" ht="22.7" customHeight="1" spans="1:3">
      <c r="A2" s="54" t="s">
        <v>1308</v>
      </c>
      <c r="B2" s="54"/>
      <c r="C2" s="55" t="s">
        <v>2</v>
      </c>
    </row>
    <row r="3" ht="34.15" customHeight="1" spans="1:3">
      <c r="A3" s="67" t="s">
        <v>3</v>
      </c>
      <c r="B3" s="67" t="s">
        <v>4</v>
      </c>
      <c r="C3" s="67" t="s">
        <v>5</v>
      </c>
    </row>
    <row r="4" ht="34.15" customHeight="1" spans="1:3">
      <c r="A4" s="68" t="s">
        <v>6</v>
      </c>
      <c r="B4" s="59">
        <v>629</v>
      </c>
      <c r="C4" s="59">
        <f>SUM(C5:C6)</f>
        <v>6320</v>
      </c>
    </row>
    <row r="5" ht="34.15" customHeight="1" spans="1:3">
      <c r="A5" s="69" t="s">
        <v>892</v>
      </c>
      <c r="B5" s="62">
        <v>629</v>
      </c>
      <c r="C5" s="62">
        <v>4820</v>
      </c>
    </row>
    <row r="6" ht="34.15" customHeight="1" spans="1:3">
      <c r="A6" s="69" t="s">
        <v>896</v>
      </c>
      <c r="B6" s="62"/>
      <c r="C6" s="62">
        <v>1500</v>
      </c>
    </row>
    <row r="7" ht="34.15" customHeight="1" spans="1:3">
      <c r="A7" s="69" t="s">
        <v>899</v>
      </c>
      <c r="B7" s="62"/>
      <c r="C7" s="62"/>
    </row>
    <row r="8" ht="34.15" customHeight="1" spans="1:3">
      <c r="A8" s="69" t="s">
        <v>902</v>
      </c>
      <c r="B8" s="62"/>
      <c r="C8" s="62"/>
    </row>
    <row r="9" ht="34.15" customHeight="1" spans="1:3">
      <c r="A9" s="69" t="s">
        <v>903</v>
      </c>
      <c r="B9" s="62"/>
      <c r="C9" s="62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0"/>
  <sheetViews>
    <sheetView showZeros="0" view="pageBreakPreview" zoomScaleNormal="100" workbookViewId="0">
      <selection activeCell="A6" sqref="A6:C11"/>
    </sheetView>
  </sheetViews>
  <sheetFormatPr defaultColWidth="10" defaultRowHeight="13.5" outlineLevelCol="3"/>
  <cols>
    <col min="1" max="1" width="9.375" customWidth="1"/>
    <col min="2" max="2" width="39.375" customWidth="1"/>
    <col min="3" max="3" width="17" customWidth="1"/>
    <col min="4" max="4" width="13.625" customWidth="1"/>
    <col min="5" max="5" width="9.75" customWidth="1"/>
  </cols>
  <sheetData>
    <row r="1" ht="31.5" customHeight="1" spans="1:4">
      <c r="A1" s="53" t="s">
        <v>1309</v>
      </c>
      <c r="B1" s="53"/>
      <c r="C1" s="53"/>
      <c r="D1" s="53"/>
    </row>
    <row r="2" ht="20.25" customHeight="1" spans="1:4">
      <c r="A2" s="54" t="s">
        <v>1310</v>
      </c>
      <c r="B2" s="54"/>
      <c r="C2" s="54"/>
      <c r="D2" s="55" t="s">
        <v>2</v>
      </c>
    </row>
    <row r="3" ht="34.15" customHeight="1" spans="1:4">
      <c r="A3" s="56" t="s">
        <v>35</v>
      </c>
      <c r="B3" s="56" t="s">
        <v>36</v>
      </c>
      <c r="C3" s="56" t="s">
        <v>4</v>
      </c>
      <c r="D3" s="56" t="s">
        <v>5</v>
      </c>
    </row>
    <row r="4" ht="34.15" customHeight="1" spans="1:4">
      <c r="A4" s="57"/>
      <c r="B4" s="58" t="s">
        <v>6</v>
      </c>
      <c r="C4" s="59"/>
      <c r="D4" s="60">
        <v>4424</v>
      </c>
    </row>
    <row r="5" ht="34.15" customHeight="1" spans="1:4">
      <c r="A5" s="57">
        <v>20804</v>
      </c>
      <c r="B5" s="61" t="s">
        <v>1311</v>
      </c>
      <c r="C5" s="62"/>
      <c r="D5" s="63"/>
    </row>
    <row r="6" ht="34.15" customHeight="1" spans="1:4">
      <c r="A6" s="57">
        <v>22301</v>
      </c>
      <c r="B6" s="61" t="s">
        <v>1312</v>
      </c>
      <c r="C6" s="62"/>
      <c r="D6" s="63"/>
    </row>
    <row r="7" ht="34.15" customHeight="1" spans="1:4">
      <c r="A7" s="57">
        <v>22302</v>
      </c>
      <c r="B7" s="61" t="s">
        <v>1313</v>
      </c>
      <c r="C7" s="62"/>
      <c r="D7" s="64">
        <v>4424</v>
      </c>
    </row>
    <row r="8" ht="34.15" customHeight="1" spans="1:4">
      <c r="A8" s="57">
        <v>2230299</v>
      </c>
      <c r="B8" s="65" t="s">
        <v>1314</v>
      </c>
      <c r="C8" s="62"/>
      <c r="D8" s="64">
        <v>4424</v>
      </c>
    </row>
    <row r="9" ht="34.15" customHeight="1" spans="1:4">
      <c r="A9" s="57">
        <v>22303</v>
      </c>
      <c r="B9" s="61" t="s">
        <v>1315</v>
      </c>
      <c r="C9" s="62"/>
      <c r="D9" s="63"/>
    </row>
    <row r="10" ht="34.15" customHeight="1" spans="1:4">
      <c r="A10" s="57">
        <v>22399</v>
      </c>
      <c r="B10" s="61" t="s">
        <v>1316</v>
      </c>
      <c r="C10" s="62"/>
      <c r="D10" s="66"/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7"/>
  <sheetViews>
    <sheetView showZeros="0" view="pageBreakPreview" zoomScaleNormal="100" workbookViewId="0">
      <selection activeCell="A6" sqref="A6:C11"/>
    </sheetView>
  </sheetViews>
  <sheetFormatPr defaultColWidth="10" defaultRowHeight="13.5" outlineLevelCol="3"/>
  <cols>
    <col min="1" max="1" width="28" customWidth="1"/>
    <col min="2" max="2" width="10.875" customWidth="1"/>
    <col min="3" max="3" width="29.25" customWidth="1"/>
    <col min="4" max="4" width="11.25" customWidth="1"/>
    <col min="5" max="5" width="9.75" customWidth="1"/>
  </cols>
  <sheetData>
    <row r="1" ht="32.25" customHeight="1" spans="1:4">
      <c r="A1" s="41" t="s">
        <v>1317</v>
      </c>
      <c r="B1" s="41"/>
      <c r="C1" s="41"/>
      <c r="D1" s="41"/>
    </row>
    <row r="2" ht="20.25" customHeight="1" spans="1:4">
      <c r="A2" s="42" t="s">
        <v>1318</v>
      </c>
      <c r="B2" s="42"/>
      <c r="C2" s="42"/>
      <c r="D2" s="43" t="s">
        <v>2</v>
      </c>
    </row>
    <row r="3" ht="34.15" customHeight="1" spans="1:4">
      <c r="A3" s="44" t="s">
        <v>733</v>
      </c>
      <c r="B3" s="44"/>
      <c r="C3" s="44" t="s">
        <v>734</v>
      </c>
      <c r="D3" s="44"/>
    </row>
    <row r="4" ht="34.15" customHeight="1" spans="1:4">
      <c r="A4" s="44" t="s">
        <v>3</v>
      </c>
      <c r="B4" s="44" t="s">
        <v>5</v>
      </c>
      <c r="C4" s="44" t="s">
        <v>3</v>
      </c>
      <c r="D4" s="44" t="s">
        <v>5</v>
      </c>
    </row>
    <row r="5" ht="34.15" customHeight="1" spans="1:4">
      <c r="A5" s="45" t="s">
        <v>735</v>
      </c>
      <c r="B5" s="46">
        <f>SUM(B6:B10)</f>
        <v>6320</v>
      </c>
      <c r="C5" s="47" t="s">
        <v>736</v>
      </c>
      <c r="D5" s="46">
        <f>SUM(D6:D12)</f>
        <v>6320</v>
      </c>
    </row>
    <row r="6" ht="34.15" customHeight="1" spans="1:4">
      <c r="A6" s="48" t="s">
        <v>1319</v>
      </c>
      <c r="B6" s="49">
        <v>4820</v>
      </c>
      <c r="C6" s="50" t="s">
        <v>1311</v>
      </c>
      <c r="D6" s="49"/>
    </row>
    <row r="7" ht="34.15" customHeight="1" spans="1:4">
      <c r="A7" s="48" t="s">
        <v>1320</v>
      </c>
      <c r="B7" s="49">
        <v>1500</v>
      </c>
      <c r="C7" s="50" t="s">
        <v>1312</v>
      </c>
      <c r="D7" s="49"/>
    </row>
    <row r="8" ht="34.15" customHeight="1" spans="1:4">
      <c r="A8" s="48" t="s">
        <v>1321</v>
      </c>
      <c r="B8" s="49"/>
      <c r="C8" s="50" t="s">
        <v>1313</v>
      </c>
      <c r="D8" s="49">
        <v>4424</v>
      </c>
    </row>
    <row r="9" ht="34.15" customHeight="1" spans="1:4">
      <c r="A9" s="48" t="s">
        <v>1322</v>
      </c>
      <c r="B9" s="49"/>
      <c r="C9" s="50" t="s">
        <v>1315</v>
      </c>
      <c r="D9" s="49"/>
    </row>
    <row r="10" ht="34.15" customHeight="1" spans="1:4">
      <c r="A10" s="48" t="s">
        <v>1323</v>
      </c>
      <c r="B10" s="49"/>
      <c r="C10" s="50" t="s">
        <v>1324</v>
      </c>
      <c r="D10" s="49"/>
    </row>
    <row r="11" ht="34.15" customHeight="1" spans="1:4">
      <c r="A11" s="48"/>
      <c r="B11" s="49"/>
      <c r="C11" s="50" t="s">
        <v>1316</v>
      </c>
      <c r="D11" s="49"/>
    </row>
    <row r="12" ht="34.15" customHeight="1" spans="1:4">
      <c r="A12" s="48" t="s">
        <v>739</v>
      </c>
      <c r="B12" s="51"/>
      <c r="C12" s="48" t="s">
        <v>740</v>
      </c>
      <c r="D12" s="49">
        <f>SUM(D13:D17)</f>
        <v>1896</v>
      </c>
    </row>
    <row r="13" ht="34.15" customHeight="1" spans="1:4">
      <c r="A13" s="48" t="s">
        <v>930</v>
      </c>
      <c r="B13" s="51"/>
      <c r="C13" s="48" t="s">
        <v>931</v>
      </c>
      <c r="D13" s="49"/>
    </row>
    <row r="14" ht="34.15" customHeight="1" spans="1:4">
      <c r="A14" s="48"/>
      <c r="B14" s="51"/>
      <c r="C14" s="48" t="s">
        <v>932</v>
      </c>
      <c r="D14" s="52"/>
    </row>
    <row r="15" ht="34.15" customHeight="1" spans="1:4">
      <c r="A15" s="48"/>
      <c r="B15" s="51"/>
      <c r="C15" s="48" t="s">
        <v>933</v>
      </c>
      <c r="D15" s="49">
        <v>1896</v>
      </c>
    </row>
    <row r="16" ht="34.15" customHeight="1" spans="1:4">
      <c r="A16" s="48" t="s">
        <v>1325</v>
      </c>
      <c r="B16" s="51"/>
      <c r="C16" s="48" t="s">
        <v>1326</v>
      </c>
      <c r="D16" s="52"/>
    </row>
    <row r="17" ht="34.15" customHeight="1" spans="1:4">
      <c r="A17" s="48" t="s">
        <v>1327</v>
      </c>
      <c r="B17" s="51"/>
      <c r="C17" s="48" t="s">
        <v>1328</v>
      </c>
      <c r="D17" s="52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637"/>
  <sheetViews>
    <sheetView view="pageBreakPreview" zoomScaleNormal="100" workbookViewId="0">
      <selection activeCell="A6" sqref="A6:C11"/>
    </sheetView>
  </sheetViews>
  <sheetFormatPr defaultColWidth="9" defaultRowHeight="14.25"/>
  <cols>
    <col min="1" max="1" width="25.5" style="20" customWidth="1"/>
    <col min="2" max="2" width="10.125" style="21" customWidth="1"/>
    <col min="3" max="3" width="9.75" style="21" customWidth="1"/>
    <col min="4" max="4" width="7.625" style="21" customWidth="1"/>
    <col min="5" max="5" width="9" style="21" customWidth="1"/>
    <col min="6" max="6" width="9.125" style="21" customWidth="1"/>
    <col min="7" max="7" width="8.125" style="21" customWidth="1"/>
    <col min="8" max="16384" width="9" style="20"/>
  </cols>
  <sheetData>
    <row r="1" s="18" customFormat="1" ht="33.75" customHeight="1" spans="1:7">
      <c r="A1" s="22" t="s">
        <v>1329</v>
      </c>
      <c r="B1" s="23"/>
      <c r="C1" s="23"/>
      <c r="D1" s="23"/>
      <c r="E1" s="24"/>
      <c r="F1" s="24"/>
      <c r="G1" s="24"/>
    </row>
    <row r="2" s="19" customFormat="1" ht="16.5" customHeight="1" spans="1:7">
      <c r="A2" s="19" t="s">
        <v>1330</v>
      </c>
      <c r="B2" s="25"/>
      <c r="C2" s="25"/>
      <c r="D2" s="25"/>
      <c r="E2" s="25"/>
      <c r="F2" s="26" t="s">
        <v>936</v>
      </c>
      <c r="G2" s="26"/>
    </row>
    <row r="3" ht="41.25" customHeight="1" spans="1:7">
      <c r="A3" s="27" t="s">
        <v>877</v>
      </c>
      <c r="B3" s="28" t="s">
        <v>937</v>
      </c>
      <c r="C3" s="28" t="s">
        <v>938</v>
      </c>
      <c r="D3" s="29" t="s">
        <v>939</v>
      </c>
      <c r="E3" s="28" t="s">
        <v>940</v>
      </c>
      <c r="F3" s="28" t="s">
        <v>941</v>
      </c>
      <c r="G3" s="28" t="s">
        <v>942</v>
      </c>
    </row>
    <row r="4" ht="30" customHeight="1" spans="1:7">
      <c r="A4" s="30" t="s">
        <v>943</v>
      </c>
      <c r="B4" s="31">
        <f>SUM(B5:B10)</f>
        <v>1076817</v>
      </c>
      <c r="C4" s="31">
        <f>SUM(C5:C10)</f>
        <v>1028906</v>
      </c>
      <c r="D4" s="32">
        <f>IF(B4=0," ",SUM(C4/B4)*100)</f>
        <v>95.5506831708638</v>
      </c>
      <c r="E4" s="31">
        <f>SUM(E5:E10)</f>
        <v>847912</v>
      </c>
      <c r="F4" s="31">
        <f>SUM(F5:F10)</f>
        <v>180994</v>
      </c>
      <c r="G4" s="32">
        <f>IF(E4=0," ",SUM(F4/E4)*100)</f>
        <v>21.3458472105596</v>
      </c>
    </row>
    <row r="5" ht="30" customHeight="1" spans="1:7">
      <c r="A5" s="33" t="s">
        <v>944</v>
      </c>
      <c r="B5" s="31">
        <v>187999</v>
      </c>
      <c r="C5" s="31">
        <v>192237</v>
      </c>
      <c r="D5" s="32">
        <f t="shared" ref="D5:D17" si="0">IF(B5=0," ",SUM(C5/B5)*100)</f>
        <v>102.254267309933</v>
      </c>
      <c r="E5" s="31"/>
      <c r="F5" s="31">
        <f>C5-E5</f>
        <v>192237</v>
      </c>
      <c r="G5" s="32" t="str">
        <f t="shared" ref="G5:G17" si="1">IF(E5=0," ",SUM(F5/E5)*100)</f>
        <v> </v>
      </c>
    </row>
    <row r="6" ht="30" customHeight="1" spans="1:7">
      <c r="A6" s="33" t="s">
        <v>945</v>
      </c>
      <c r="B6" s="34">
        <v>120096</v>
      </c>
      <c r="C6" s="31">
        <v>108691</v>
      </c>
      <c r="D6" s="32">
        <f t="shared" si="0"/>
        <v>90.5034305888622</v>
      </c>
      <c r="E6" s="31">
        <v>95430</v>
      </c>
      <c r="F6" s="31">
        <f>C6-E6</f>
        <v>13261</v>
      </c>
      <c r="G6" s="32">
        <f t="shared" si="1"/>
        <v>13.8960494603374</v>
      </c>
    </row>
    <row r="7" ht="30" customHeight="1" spans="1:7">
      <c r="A7" s="35" t="s">
        <v>946</v>
      </c>
      <c r="B7" s="34">
        <v>417255</v>
      </c>
      <c r="C7" s="31">
        <v>381212</v>
      </c>
      <c r="D7" s="32">
        <f t="shared" si="0"/>
        <v>91.3618770296342</v>
      </c>
      <c r="E7" s="31">
        <v>374827</v>
      </c>
      <c r="F7" s="31">
        <f>C7-E7</f>
        <v>6385</v>
      </c>
      <c r="G7" s="32">
        <f t="shared" si="1"/>
        <v>1.70345252609871</v>
      </c>
    </row>
    <row r="8" ht="30" customHeight="1" spans="1:7">
      <c r="A8" s="35" t="s">
        <v>947</v>
      </c>
      <c r="B8" s="34">
        <v>351467</v>
      </c>
      <c r="C8" s="36">
        <v>346766</v>
      </c>
      <c r="D8" s="32">
        <f t="shared" si="0"/>
        <v>98.6624633322616</v>
      </c>
      <c r="E8" s="31">
        <v>337946</v>
      </c>
      <c r="F8" s="31">
        <f>C8-E8</f>
        <v>8820</v>
      </c>
      <c r="G8" s="32">
        <f t="shared" si="1"/>
        <v>2.60988441940428</v>
      </c>
    </row>
    <row r="9" ht="30" customHeight="1" spans="1:11">
      <c r="A9" s="35" t="s">
        <v>948</v>
      </c>
      <c r="B9" s="34"/>
      <c r="C9" s="36"/>
      <c r="D9" s="32" t="str">
        <f t="shared" si="0"/>
        <v> </v>
      </c>
      <c r="E9" s="31">
        <v>39709</v>
      </c>
      <c r="F9" s="31">
        <f>C9-E9</f>
        <v>-39709</v>
      </c>
      <c r="G9" s="32">
        <f t="shared" si="1"/>
        <v>-100</v>
      </c>
      <c r="K9" s="39"/>
    </row>
    <row r="10" ht="30" customHeight="1" spans="1:7">
      <c r="A10" s="35" t="s">
        <v>949</v>
      </c>
      <c r="B10" s="34"/>
      <c r="C10" s="36"/>
      <c r="D10" s="32" t="str">
        <f t="shared" si="0"/>
        <v> </v>
      </c>
      <c r="E10" s="31"/>
      <c r="F10" s="31"/>
      <c r="G10" s="32" t="str">
        <f t="shared" si="1"/>
        <v> </v>
      </c>
    </row>
    <row r="11" ht="30" customHeight="1" spans="1:7">
      <c r="A11" s="37" t="s">
        <v>950</v>
      </c>
      <c r="B11" s="31">
        <f>SUM(B12:B17)</f>
        <v>1044818</v>
      </c>
      <c r="C11" s="36">
        <f>SUM(C12:C17)</f>
        <v>886259</v>
      </c>
      <c r="D11" s="32">
        <f t="shared" si="0"/>
        <v>84.8242469023313</v>
      </c>
      <c r="E11" s="31">
        <f>SUM(E12:E17)</f>
        <v>708841</v>
      </c>
      <c r="F11" s="31">
        <f>SUM(F12:F17)</f>
        <v>177418</v>
      </c>
      <c r="G11" s="32">
        <f t="shared" si="1"/>
        <v>25.0293084062575</v>
      </c>
    </row>
    <row r="12" ht="30" customHeight="1" spans="1:7">
      <c r="A12" s="33" t="s">
        <v>944</v>
      </c>
      <c r="B12" s="31">
        <v>139993</v>
      </c>
      <c r="C12" s="36">
        <v>136285</v>
      </c>
      <c r="D12" s="32">
        <f t="shared" si="0"/>
        <v>97.3512961362354</v>
      </c>
      <c r="E12" s="31"/>
      <c r="F12" s="31">
        <f>C12-E12</f>
        <v>136285</v>
      </c>
      <c r="G12" s="32" t="str">
        <f t="shared" si="1"/>
        <v> </v>
      </c>
    </row>
    <row r="13" ht="30" customHeight="1" spans="1:7">
      <c r="A13" s="33" t="s">
        <v>945</v>
      </c>
      <c r="B13" s="34">
        <v>120095</v>
      </c>
      <c r="C13" s="36">
        <v>103425</v>
      </c>
      <c r="D13" s="32">
        <f t="shared" si="0"/>
        <v>86.1193222032557</v>
      </c>
      <c r="E13" s="31">
        <v>92285</v>
      </c>
      <c r="F13" s="31">
        <f>C13-E13</f>
        <v>11140</v>
      </c>
      <c r="G13" s="32">
        <f t="shared" si="1"/>
        <v>12.0713008614618</v>
      </c>
    </row>
    <row r="14" ht="30" customHeight="1" spans="1:7">
      <c r="A14" s="35" t="s">
        <v>946</v>
      </c>
      <c r="B14" s="34">
        <v>433727</v>
      </c>
      <c r="C14" s="36">
        <v>313356</v>
      </c>
      <c r="D14" s="32">
        <f t="shared" si="0"/>
        <v>72.2472891934327</v>
      </c>
      <c r="E14" s="31">
        <v>274483</v>
      </c>
      <c r="F14" s="31">
        <f>C14-E14</f>
        <v>38873</v>
      </c>
      <c r="G14" s="32">
        <f t="shared" si="1"/>
        <v>14.1622614150967</v>
      </c>
    </row>
    <row r="15" ht="30" customHeight="1" spans="1:7">
      <c r="A15" s="35" t="s">
        <v>947</v>
      </c>
      <c r="B15" s="34">
        <v>351003</v>
      </c>
      <c r="C15" s="36">
        <v>333193</v>
      </c>
      <c r="D15" s="32">
        <f t="shared" si="0"/>
        <v>94.9259692937097</v>
      </c>
      <c r="E15" s="31">
        <v>306815</v>
      </c>
      <c r="F15" s="31">
        <f>C15-E15</f>
        <v>26378</v>
      </c>
      <c r="G15" s="32">
        <f t="shared" si="1"/>
        <v>8.597363231915</v>
      </c>
    </row>
    <row r="16" ht="30" customHeight="1" spans="1:7">
      <c r="A16" s="35" t="s">
        <v>948</v>
      </c>
      <c r="B16" s="34"/>
      <c r="C16" s="36"/>
      <c r="D16" s="32" t="str">
        <f t="shared" si="0"/>
        <v> </v>
      </c>
      <c r="E16" s="31">
        <v>35258</v>
      </c>
      <c r="F16" s="31">
        <f>C16-E16</f>
        <v>-35258</v>
      </c>
      <c r="G16" s="32">
        <f t="shared" si="1"/>
        <v>-100</v>
      </c>
    </row>
    <row r="17" ht="30" customHeight="1" spans="1:7">
      <c r="A17" s="35" t="s">
        <v>949</v>
      </c>
      <c r="B17" s="31"/>
      <c r="C17" s="36"/>
      <c r="D17" s="32" t="str">
        <f t="shared" si="0"/>
        <v> </v>
      </c>
      <c r="E17" s="38"/>
      <c r="F17" s="31"/>
      <c r="G17" s="32" t="str">
        <f t="shared" si="1"/>
        <v> </v>
      </c>
    </row>
    <row r="637" spans="4:4">
      <c r="D637" s="40"/>
    </row>
  </sheetData>
  <mergeCells count="1">
    <mergeCell ref="F2:G2"/>
  </mergeCells>
  <pageMargins left="1.10236220472441" right="1.06299212598425" top="1.37795275590551" bottom="1.18110236220472" header="0.511811023622047" footer="0.7874015748031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22"/>
  <sheetViews>
    <sheetView showZeros="0" view="pageBreakPreview" zoomScale="85" zoomScaleNormal="100" workbookViewId="0">
      <selection activeCell="A6" sqref="A6:C11"/>
    </sheetView>
  </sheetViews>
  <sheetFormatPr defaultColWidth="9" defaultRowHeight="13.5" outlineLevelCol="5"/>
  <cols>
    <col min="1" max="1" width="22" customWidth="1"/>
    <col min="2" max="2" width="10.625" customWidth="1"/>
    <col min="3" max="4" width="11.5" customWidth="1"/>
    <col min="5" max="5" width="12.25" customWidth="1"/>
    <col min="6" max="6" width="11.5" customWidth="1"/>
  </cols>
  <sheetData>
    <row r="1" ht="28.5" customHeight="1" spans="1:6">
      <c r="A1" s="1" t="s">
        <v>1331</v>
      </c>
      <c r="B1" s="2"/>
      <c r="C1" s="2"/>
      <c r="D1" s="3"/>
      <c r="E1" s="4"/>
      <c r="F1" s="4"/>
    </row>
    <row r="2" ht="18" customHeight="1" spans="1:6">
      <c r="A2" s="5" t="s">
        <v>1332</v>
      </c>
      <c r="B2" s="6"/>
      <c r="C2" s="6"/>
      <c r="D2" s="7"/>
      <c r="E2" s="6"/>
      <c r="F2" s="7" t="s">
        <v>2</v>
      </c>
    </row>
    <row r="3" ht="55.5" customHeight="1" spans="1:6">
      <c r="A3" s="8" t="s">
        <v>1333</v>
      </c>
      <c r="B3" s="9" t="s">
        <v>1000</v>
      </c>
      <c r="C3" s="10" t="s">
        <v>944</v>
      </c>
      <c r="D3" s="11" t="s">
        <v>954</v>
      </c>
      <c r="E3" s="9" t="s">
        <v>955</v>
      </c>
      <c r="F3" s="9" t="s">
        <v>947</v>
      </c>
    </row>
    <row r="4" ht="26.25" customHeight="1" spans="1:6">
      <c r="A4" s="12" t="s">
        <v>956</v>
      </c>
      <c r="B4" s="13">
        <f>SUM(C4:G4)</f>
        <v>1134718</v>
      </c>
      <c r="C4" s="13">
        <f>SUM(C5:C13)</f>
        <v>208777</v>
      </c>
      <c r="D4" s="13">
        <v>126454</v>
      </c>
      <c r="E4" s="13">
        <f>SUM(E5:E13)</f>
        <v>450707</v>
      </c>
      <c r="F4" s="13">
        <f>SUM(F5:F13)</f>
        <v>348780</v>
      </c>
    </row>
    <row r="5" ht="26.25" customHeight="1" spans="1:6">
      <c r="A5" s="12" t="s">
        <v>957</v>
      </c>
      <c r="B5" s="13">
        <f t="shared" ref="B5:B22" si="0">SUM(C5:G5)</f>
        <v>671139</v>
      </c>
      <c r="C5" s="13">
        <v>54018</v>
      </c>
      <c r="D5" s="13">
        <v>52449</v>
      </c>
      <c r="E5" s="13">
        <v>440752</v>
      </c>
      <c r="F5" s="14">
        <v>123920</v>
      </c>
    </row>
    <row r="6" ht="26.25" customHeight="1" spans="1:6">
      <c r="A6" s="12" t="s">
        <v>958</v>
      </c>
      <c r="B6" s="13">
        <f t="shared" si="0"/>
        <v>437395</v>
      </c>
      <c r="C6" s="13">
        <v>147445</v>
      </c>
      <c r="D6" s="15">
        <v>73090</v>
      </c>
      <c r="E6" s="13"/>
      <c r="F6" s="14">
        <v>216860</v>
      </c>
    </row>
    <row r="7" ht="26.25" customHeight="1" spans="1:6">
      <c r="A7" s="12" t="s">
        <v>959</v>
      </c>
      <c r="B7" s="13">
        <f t="shared" si="0"/>
        <v>0</v>
      </c>
      <c r="C7" s="13"/>
      <c r="D7" s="15"/>
      <c r="E7" s="13"/>
      <c r="F7" s="14"/>
    </row>
    <row r="8" ht="26.25" customHeight="1" spans="1:6">
      <c r="A8" s="12" t="s">
        <v>960</v>
      </c>
      <c r="B8" s="13">
        <f t="shared" si="0"/>
        <v>12813</v>
      </c>
      <c r="C8" s="13">
        <v>561</v>
      </c>
      <c r="D8" s="15">
        <v>17</v>
      </c>
      <c r="E8" s="13">
        <v>7735</v>
      </c>
      <c r="F8" s="14">
        <v>4500</v>
      </c>
    </row>
    <row r="9" ht="26.25" customHeight="1" spans="1:6">
      <c r="A9" s="12" t="s">
        <v>961</v>
      </c>
      <c r="B9" s="13">
        <f t="shared" si="0"/>
        <v>6396</v>
      </c>
      <c r="C9" s="13">
        <v>6396</v>
      </c>
      <c r="D9" s="15"/>
      <c r="E9" s="13"/>
      <c r="F9" s="14"/>
    </row>
    <row r="10" ht="26.25" customHeight="1" spans="1:6">
      <c r="A10" s="12" t="s">
        <v>962</v>
      </c>
      <c r="B10" s="13">
        <f t="shared" si="0"/>
        <v>2219</v>
      </c>
      <c r="C10" s="13">
        <v>123</v>
      </c>
      <c r="D10" s="16">
        <v>896</v>
      </c>
      <c r="E10" s="13">
        <v>1200</v>
      </c>
      <c r="F10" s="14"/>
    </row>
    <row r="11" ht="26.25" customHeight="1" spans="1:6">
      <c r="A11" s="12" t="s">
        <v>963</v>
      </c>
      <c r="B11" s="13">
        <f t="shared" si="0"/>
        <v>4755</v>
      </c>
      <c r="C11" s="13">
        <v>234</v>
      </c>
      <c r="D11" s="16">
        <v>1</v>
      </c>
      <c r="E11" s="13">
        <v>1020</v>
      </c>
      <c r="F11" s="14">
        <v>3500</v>
      </c>
    </row>
    <row r="12" ht="26.25" customHeight="1" spans="1:6">
      <c r="A12" s="12" t="s">
        <v>964</v>
      </c>
      <c r="B12" s="13">
        <f t="shared" si="0"/>
        <v>0</v>
      </c>
      <c r="C12" s="13"/>
      <c r="D12" s="16"/>
      <c r="E12" s="13"/>
      <c r="F12" s="14"/>
    </row>
    <row r="13" ht="26.25" customHeight="1" spans="1:6">
      <c r="A13" s="12" t="s">
        <v>965</v>
      </c>
      <c r="B13" s="13">
        <f t="shared" si="0"/>
        <v>0</v>
      </c>
      <c r="C13" s="13"/>
      <c r="D13" s="16"/>
      <c r="E13" s="13"/>
      <c r="F13" s="14"/>
    </row>
    <row r="14" ht="26.25" customHeight="1" spans="1:6">
      <c r="A14" s="12" t="s">
        <v>966</v>
      </c>
      <c r="B14" s="13">
        <f t="shared" si="0"/>
        <v>1076037</v>
      </c>
      <c r="C14" s="13">
        <f>SUM(C15:C19)</f>
        <v>163291</v>
      </c>
      <c r="D14" s="13">
        <f>SUM(D15:D19)</f>
        <v>126454</v>
      </c>
      <c r="E14" s="13">
        <f>SUM(E15:E19)</f>
        <v>437562</v>
      </c>
      <c r="F14" s="13">
        <f>SUM(F15:F19)</f>
        <v>348730</v>
      </c>
    </row>
    <row r="15" ht="26.25" customHeight="1" spans="1:6">
      <c r="A15" s="16" t="s">
        <v>967</v>
      </c>
      <c r="B15" s="13">
        <f t="shared" si="0"/>
        <v>1055906</v>
      </c>
      <c r="C15" s="13">
        <v>163151</v>
      </c>
      <c r="D15" s="13">
        <v>126101</v>
      </c>
      <c r="E15" s="15">
        <v>436922</v>
      </c>
      <c r="F15" s="13">
        <v>329732</v>
      </c>
    </row>
    <row r="16" ht="26.25" customHeight="1" spans="1:6">
      <c r="A16" s="16" t="s">
        <v>968</v>
      </c>
      <c r="B16" s="13">
        <f t="shared" si="0"/>
        <v>0</v>
      </c>
      <c r="C16" s="13"/>
      <c r="D16" s="16"/>
      <c r="E16" s="13"/>
      <c r="F16" s="13"/>
    </row>
    <row r="17" ht="26.25" customHeight="1" spans="1:6">
      <c r="A17" s="16" t="s">
        <v>971</v>
      </c>
      <c r="B17" s="13">
        <f t="shared" si="0"/>
        <v>18898</v>
      </c>
      <c r="C17" s="13"/>
      <c r="D17" s="16"/>
      <c r="E17" s="13"/>
      <c r="F17" s="13">
        <v>18898</v>
      </c>
    </row>
    <row r="18" ht="26.25" customHeight="1" spans="1:6">
      <c r="A18" s="16" t="s">
        <v>974</v>
      </c>
      <c r="B18" s="13">
        <f t="shared" si="0"/>
        <v>967</v>
      </c>
      <c r="C18" s="13">
        <v>62</v>
      </c>
      <c r="D18" s="16">
        <v>305</v>
      </c>
      <c r="E18" s="13">
        <v>600</v>
      </c>
      <c r="F18" s="13"/>
    </row>
    <row r="19" ht="26.25" customHeight="1" spans="1:6">
      <c r="A19" s="16" t="s">
        <v>975</v>
      </c>
      <c r="B19" s="13">
        <f t="shared" si="0"/>
        <v>266</v>
      </c>
      <c r="C19" s="13">
        <v>78</v>
      </c>
      <c r="D19" s="16">
        <v>48</v>
      </c>
      <c r="E19" s="13">
        <v>40</v>
      </c>
      <c r="F19" s="13">
        <v>100</v>
      </c>
    </row>
    <row r="20" ht="26.25" customHeight="1" spans="1:6">
      <c r="A20" s="12" t="s">
        <v>976</v>
      </c>
      <c r="B20" s="13">
        <f t="shared" si="0"/>
        <v>58681</v>
      </c>
      <c r="C20" s="13">
        <f>C4-C14</f>
        <v>45486</v>
      </c>
      <c r="D20" s="13"/>
      <c r="E20" s="13">
        <f>E4-E14</f>
        <v>13145</v>
      </c>
      <c r="F20" s="13">
        <f>F4-F14</f>
        <v>50</v>
      </c>
    </row>
    <row r="21" ht="26.25" customHeight="1" spans="1:6">
      <c r="A21" s="12" t="s">
        <v>977</v>
      </c>
      <c r="B21" s="13">
        <f t="shared" si="0"/>
        <v>1231544</v>
      </c>
      <c r="C21" s="13">
        <v>371225</v>
      </c>
      <c r="D21" s="14">
        <v>3536</v>
      </c>
      <c r="E21" s="17">
        <v>606183</v>
      </c>
      <c r="F21" s="17">
        <v>250600</v>
      </c>
    </row>
    <row r="22" ht="26.25" customHeight="1" spans="1:6">
      <c r="A22" s="12" t="s">
        <v>978</v>
      </c>
      <c r="B22" s="13">
        <f t="shared" si="0"/>
        <v>1290225</v>
      </c>
      <c r="C22" s="13">
        <f>C20+C21</f>
        <v>416711</v>
      </c>
      <c r="D22" s="13">
        <f>D20+D21</f>
        <v>3536</v>
      </c>
      <c r="E22" s="13">
        <f>E20+E21</f>
        <v>619328</v>
      </c>
      <c r="F22" s="13">
        <f>F20+F21</f>
        <v>250650</v>
      </c>
    </row>
  </sheetData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9"/>
  <sheetViews>
    <sheetView showZeros="0" view="pageBreakPreview" zoomScaleNormal="100" workbookViewId="0">
      <selection activeCell="A6" sqref="A6:C11"/>
    </sheetView>
  </sheetViews>
  <sheetFormatPr defaultColWidth="10" defaultRowHeight="24" customHeight="1" outlineLevelCol="4"/>
  <cols>
    <col min="1" max="1" width="23.25" style="231" customWidth="1"/>
    <col min="2" max="2" width="15.875" style="231" customWidth="1"/>
    <col min="3" max="3" width="24.625" style="231" customWidth="1"/>
    <col min="4" max="4" width="15.625" style="231" customWidth="1"/>
    <col min="5" max="5" width="11" style="231" customWidth="1"/>
    <col min="6" max="16384" width="10" style="231"/>
  </cols>
  <sheetData>
    <row r="1" ht="33.75" customHeight="1" spans="1:4">
      <c r="A1" s="318" t="s">
        <v>731</v>
      </c>
      <c r="B1" s="318"/>
      <c r="C1" s="318"/>
      <c r="D1" s="318"/>
    </row>
    <row r="2" s="316" customFormat="1" ht="16.5" customHeight="1" spans="1:4">
      <c r="A2" s="316" t="s">
        <v>732</v>
      </c>
      <c r="B2" s="319"/>
      <c r="D2" s="320" t="s">
        <v>2</v>
      </c>
    </row>
    <row r="3" customHeight="1" spans="1:4">
      <c r="A3" s="321" t="s">
        <v>733</v>
      </c>
      <c r="B3" s="322"/>
      <c r="C3" s="321" t="s">
        <v>734</v>
      </c>
      <c r="D3" s="322"/>
    </row>
    <row r="4" s="317" customFormat="1" customHeight="1" spans="1:4">
      <c r="A4" s="323" t="s">
        <v>3</v>
      </c>
      <c r="B4" s="323" t="s">
        <v>5</v>
      </c>
      <c r="C4" s="323" t="s">
        <v>3</v>
      </c>
      <c r="D4" s="237" t="s">
        <v>5</v>
      </c>
    </row>
    <row r="5" customHeight="1" spans="1:4">
      <c r="A5" s="324" t="s">
        <v>735</v>
      </c>
      <c r="B5" s="325">
        <f>SUM(B6:B7)</f>
        <v>6243351</v>
      </c>
      <c r="C5" s="324" t="s">
        <v>736</v>
      </c>
      <c r="D5" s="326">
        <f>SUM(D6:D7)</f>
        <v>6243351</v>
      </c>
    </row>
    <row r="6" customHeight="1" spans="1:5">
      <c r="A6" s="327" t="s">
        <v>737</v>
      </c>
      <c r="B6" s="328">
        <f>市收!C4</f>
        <v>1213324</v>
      </c>
      <c r="C6" s="327" t="s">
        <v>738</v>
      </c>
      <c r="D6" s="191">
        <f>市支!D4</f>
        <v>6111666</v>
      </c>
      <c r="E6" s="329">
        <f>D5-B5</f>
        <v>0</v>
      </c>
    </row>
    <row r="7" customHeight="1" spans="1:4">
      <c r="A7" s="327" t="s">
        <v>739</v>
      </c>
      <c r="B7" s="191">
        <f>SUM(B8,B12,B17,B18,B19)</f>
        <v>5030027</v>
      </c>
      <c r="C7" s="327" t="s">
        <v>740</v>
      </c>
      <c r="D7" s="191">
        <f>SUM(D8,D11,D12,D13,D14,D16,D17)</f>
        <v>131685</v>
      </c>
    </row>
    <row r="8" customHeight="1" spans="1:5">
      <c r="A8" s="327" t="s">
        <v>741</v>
      </c>
      <c r="B8" s="191">
        <f>SUM(B9:B11)</f>
        <v>4136753</v>
      </c>
      <c r="C8" s="327" t="s">
        <v>742</v>
      </c>
      <c r="D8" s="191">
        <f>SUM(D9:D10)</f>
        <v>7297</v>
      </c>
      <c r="E8" s="330"/>
    </row>
    <row r="9" customHeight="1" spans="1:5">
      <c r="A9" s="327" t="s">
        <v>743</v>
      </c>
      <c r="B9" s="328">
        <v>170002</v>
      </c>
      <c r="C9" s="327" t="s">
        <v>744</v>
      </c>
      <c r="D9" s="191">
        <v>129</v>
      </c>
      <c r="E9" s="330"/>
    </row>
    <row r="10" customHeight="1" spans="1:4">
      <c r="A10" s="327" t="s">
        <v>745</v>
      </c>
      <c r="B10" s="328">
        <v>3711446</v>
      </c>
      <c r="C10" s="327" t="s">
        <v>746</v>
      </c>
      <c r="D10" s="191">
        <v>7168</v>
      </c>
    </row>
    <row r="11" customHeight="1" spans="1:4">
      <c r="A11" s="327" t="s">
        <v>747</v>
      </c>
      <c r="B11" s="328">
        <v>255305</v>
      </c>
      <c r="C11" s="327" t="s">
        <v>748</v>
      </c>
      <c r="D11" s="191"/>
    </row>
    <row r="12" customHeight="1" spans="1:4">
      <c r="A12" s="327" t="s">
        <v>749</v>
      </c>
      <c r="B12" s="191">
        <f>SUM(B13:B15)</f>
        <v>294343</v>
      </c>
      <c r="C12" s="327" t="s">
        <v>750</v>
      </c>
      <c r="D12" s="191"/>
    </row>
    <row r="13" customHeight="1" spans="1:4">
      <c r="A13" s="331" t="s">
        <v>751</v>
      </c>
      <c r="B13" s="328">
        <v>197561</v>
      </c>
      <c r="C13" s="327" t="s">
        <v>752</v>
      </c>
      <c r="D13" s="191"/>
    </row>
    <row r="14" customHeight="1" spans="1:4">
      <c r="A14" s="331" t="s">
        <v>753</v>
      </c>
      <c r="B14" s="328">
        <v>63782</v>
      </c>
      <c r="C14" s="327" t="s">
        <v>754</v>
      </c>
      <c r="D14" s="191"/>
    </row>
    <row r="15" customHeight="1" spans="1:4">
      <c r="A15" s="332" t="s">
        <v>755</v>
      </c>
      <c r="B15" s="328">
        <v>33000</v>
      </c>
      <c r="C15" s="327" t="s">
        <v>756</v>
      </c>
      <c r="D15" s="191"/>
    </row>
    <row r="16" customHeight="1" spans="1:4">
      <c r="A16" s="327" t="s">
        <v>757</v>
      </c>
      <c r="B16" s="333"/>
      <c r="C16" s="331" t="s">
        <v>758</v>
      </c>
      <c r="D16" s="191">
        <v>50357</v>
      </c>
    </row>
    <row r="17" customHeight="1" spans="1:4">
      <c r="A17" s="332" t="s">
        <v>759</v>
      </c>
      <c r="B17" s="328">
        <v>387622</v>
      </c>
      <c r="C17" s="332" t="s">
        <v>760</v>
      </c>
      <c r="D17" s="191">
        <v>74031</v>
      </c>
    </row>
    <row r="18" customHeight="1" spans="1:4">
      <c r="A18" s="327" t="s">
        <v>761</v>
      </c>
      <c r="B18" s="328">
        <f>210821+488</f>
        <v>211309</v>
      </c>
      <c r="C18" s="327"/>
      <c r="D18" s="191"/>
    </row>
    <row r="19" customHeight="1" spans="1:4">
      <c r="A19" s="327" t="s">
        <v>762</v>
      </c>
      <c r="B19" s="191"/>
      <c r="C19" s="327" t="s">
        <v>763</v>
      </c>
      <c r="D19" s="191"/>
    </row>
  </sheetData>
  <mergeCells count="3">
    <mergeCell ref="A1:D1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21"/>
  <sheetViews>
    <sheetView showZeros="0" view="pageBreakPreview" zoomScaleNormal="100" workbookViewId="0">
      <selection activeCell="A6" sqref="A6:C11"/>
    </sheetView>
  </sheetViews>
  <sheetFormatPr defaultColWidth="10" defaultRowHeight="13.5" outlineLevelCol="2"/>
  <cols>
    <col min="1" max="1" width="48.25" customWidth="1"/>
    <col min="2" max="2" width="16.75" customWidth="1"/>
    <col min="3" max="3" width="14.375" customWidth="1"/>
    <col min="4" max="6" width="9.75" customWidth="1"/>
  </cols>
  <sheetData>
    <row r="1" ht="30.75" customHeight="1" spans="1:3">
      <c r="A1" s="41" t="s">
        <v>764</v>
      </c>
      <c r="B1" s="41"/>
      <c r="C1" s="41"/>
    </row>
    <row r="2" ht="22.7" customHeight="1" spans="1:3">
      <c r="A2" s="42" t="s">
        <v>765</v>
      </c>
      <c r="B2" s="86"/>
      <c r="C2" s="70" t="s">
        <v>2</v>
      </c>
    </row>
    <row r="3" ht="34.15" customHeight="1" spans="1:3">
      <c r="A3" s="135" t="s">
        <v>3</v>
      </c>
      <c r="B3" s="142" t="s">
        <v>4</v>
      </c>
      <c r="C3" s="135" t="s">
        <v>5</v>
      </c>
    </row>
    <row r="4" ht="28.5" customHeight="1" spans="1:3">
      <c r="A4" s="309" t="s">
        <v>6</v>
      </c>
      <c r="B4" s="299">
        <f>SUM(B5,B15)</f>
        <v>360043</v>
      </c>
      <c r="C4" s="299">
        <f>SUM(C5,C15)</f>
        <v>660703</v>
      </c>
    </row>
    <row r="5" ht="28.5" customHeight="1" spans="1:3">
      <c r="A5" s="310" t="s">
        <v>766</v>
      </c>
      <c r="B5" s="311">
        <v>359076</v>
      </c>
      <c r="C5" s="312">
        <f>SUM(C6,C12,C13,C14)</f>
        <v>631327</v>
      </c>
    </row>
    <row r="6" ht="28.5" customHeight="1" spans="1:3">
      <c r="A6" s="310" t="s">
        <v>767</v>
      </c>
      <c r="B6" s="292">
        <v>328916</v>
      </c>
      <c r="C6" s="312">
        <f>SUM(C7:C11)</f>
        <v>591326</v>
      </c>
    </row>
    <row r="7" ht="28.5" customHeight="1" spans="1:3">
      <c r="A7" s="310" t="s">
        <v>768</v>
      </c>
      <c r="B7" s="292">
        <v>333064</v>
      </c>
      <c r="C7" s="312">
        <v>591326</v>
      </c>
    </row>
    <row r="8" ht="28.5" customHeight="1" spans="1:3">
      <c r="A8" s="310" t="s">
        <v>769</v>
      </c>
      <c r="B8" s="313">
        <v>8590</v>
      </c>
      <c r="C8" s="312"/>
    </row>
    <row r="9" ht="28.5" customHeight="1" spans="1:3">
      <c r="A9" s="310" t="s">
        <v>770</v>
      </c>
      <c r="B9" s="292">
        <v>113</v>
      </c>
      <c r="C9" s="312"/>
    </row>
    <row r="10" ht="28.5" customHeight="1" spans="1:3">
      <c r="A10" s="310" t="s">
        <v>771</v>
      </c>
      <c r="B10" s="311">
        <v>-19508</v>
      </c>
      <c r="C10" s="312"/>
    </row>
    <row r="11" ht="28.5" customHeight="1" spans="1:3">
      <c r="A11" s="310" t="s">
        <v>772</v>
      </c>
      <c r="B11" s="292">
        <v>6657</v>
      </c>
      <c r="C11" s="312"/>
    </row>
    <row r="12" ht="28.5" customHeight="1" spans="1:3">
      <c r="A12" s="310" t="s">
        <v>773</v>
      </c>
      <c r="B12" s="292">
        <v>12496</v>
      </c>
      <c r="C12" s="312">
        <v>19408</v>
      </c>
    </row>
    <row r="13" ht="28.5" customHeight="1" spans="1:3">
      <c r="A13" s="310" t="s">
        <v>774</v>
      </c>
      <c r="B13" s="292">
        <v>10697</v>
      </c>
      <c r="C13" s="312">
        <v>10900</v>
      </c>
    </row>
    <row r="14" ht="28.5" customHeight="1" spans="1:3">
      <c r="A14" s="310" t="s">
        <v>775</v>
      </c>
      <c r="B14" s="292">
        <v>6967</v>
      </c>
      <c r="C14" s="312">
        <v>9693</v>
      </c>
    </row>
    <row r="15" ht="28.5" customHeight="1" spans="1:3">
      <c r="A15" s="310" t="s">
        <v>776</v>
      </c>
      <c r="B15" s="292">
        <v>967</v>
      </c>
      <c r="C15" s="312">
        <f>SUM(C16+C19)</f>
        <v>29376</v>
      </c>
    </row>
    <row r="16" ht="28.5" customHeight="1" spans="1:3">
      <c r="A16" s="314" t="s">
        <v>777</v>
      </c>
      <c r="B16" s="292">
        <v>707</v>
      </c>
      <c r="C16" s="315">
        <v>10000</v>
      </c>
    </row>
    <row r="17" ht="28.5" customHeight="1" spans="1:3">
      <c r="A17" s="314" t="s">
        <v>778</v>
      </c>
      <c r="B17" s="292">
        <v>707</v>
      </c>
      <c r="C17" s="315"/>
    </row>
    <row r="18" ht="28.5" customHeight="1" spans="1:3">
      <c r="A18" s="314" t="s">
        <v>779</v>
      </c>
      <c r="B18" s="292"/>
      <c r="C18" s="315">
        <v>10000</v>
      </c>
    </row>
    <row r="19" ht="28.5" customHeight="1" spans="1:3">
      <c r="A19" s="314" t="s">
        <v>780</v>
      </c>
      <c r="B19" s="292">
        <v>260</v>
      </c>
      <c r="C19" s="315">
        <v>19376</v>
      </c>
    </row>
    <row r="20" ht="28.5" customHeight="1" spans="1:3">
      <c r="A20" s="314" t="s">
        <v>781</v>
      </c>
      <c r="B20" s="292">
        <v>260</v>
      </c>
      <c r="C20" s="315">
        <v>19376</v>
      </c>
    </row>
    <row r="21" ht="28.5" customHeight="1" spans="1:3">
      <c r="A21" s="314" t="s">
        <v>782</v>
      </c>
      <c r="B21" s="292"/>
      <c r="C21" s="184"/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01"/>
  <sheetViews>
    <sheetView showZeros="0" view="pageBreakPreview" zoomScaleNormal="100" workbookViewId="0">
      <selection activeCell="A6" sqref="A6:C11"/>
    </sheetView>
  </sheetViews>
  <sheetFormatPr defaultColWidth="10" defaultRowHeight="13.5" outlineLevelCol="3"/>
  <cols>
    <col min="1" max="1" width="8.75" customWidth="1"/>
    <col min="2" max="2" width="46.375" style="302" customWidth="1"/>
    <col min="3" max="4" width="12.125" customWidth="1"/>
    <col min="5" max="5" width="9.75" customWidth="1"/>
  </cols>
  <sheetData>
    <row r="1" ht="24" customHeight="1" spans="1:4">
      <c r="A1" s="53" t="s">
        <v>783</v>
      </c>
      <c r="B1" s="53"/>
      <c r="C1" s="53"/>
      <c r="D1" s="53"/>
    </row>
    <row r="2" ht="15.75" customHeight="1" spans="1:4">
      <c r="A2" s="54" t="s">
        <v>784</v>
      </c>
      <c r="B2" s="303"/>
      <c r="C2" s="92"/>
      <c r="D2" s="55" t="s">
        <v>2</v>
      </c>
    </row>
    <row r="3" ht="31.5" customHeight="1" spans="1:4">
      <c r="A3" s="304" t="s">
        <v>35</v>
      </c>
      <c r="B3" s="305" t="s">
        <v>36</v>
      </c>
      <c r="C3" s="304" t="s">
        <v>4</v>
      </c>
      <c r="D3" s="304" t="s">
        <v>5</v>
      </c>
    </row>
    <row r="4" ht="19.5" customHeight="1" spans="1:4">
      <c r="A4" s="207"/>
      <c r="B4" s="208" t="s">
        <v>785</v>
      </c>
      <c r="C4" s="291">
        <v>818246</v>
      </c>
      <c r="D4" s="291">
        <f>SUM(D5,D12,D15,D43,D54,D65,D68,D85,D91)</f>
        <v>620355</v>
      </c>
    </row>
    <row r="5" ht="18.2" customHeight="1" spans="1:4">
      <c r="A5" s="207">
        <v>207</v>
      </c>
      <c r="B5" s="211" t="s">
        <v>250</v>
      </c>
      <c r="C5" s="111">
        <v>190</v>
      </c>
      <c r="D5" s="292">
        <f>SUM(D6,D9)</f>
        <v>289</v>
      </c>
    </row>
    <row r="6" ht="18.2" customHeight="1" spans="1:4">
      <c r="A6" s="207">
        <v>20707</v>
      </c>
      <c r="B6" s="211" t="s">
        <v>786</v>
      </c>
      <c r="C6" s="292">
        <v>55</v>
      </c>
      <c r="D6" s="292">
        <v>18</v>
      </c>
    </row>
    <row r="7" ht="18.2" customHeight="1" spans="1:4">
      <c r="A7" s="207">
        <v>2070701</v>
      </c>
      <c r="B7" s="211" t="s">
        <v>787</v>
      </c>
      <c r="C7" s="292">
        <v>55</v>
      </c>
      <c r="D7" s="292"/>
    </row>
    <row r="8" ht="18.2" customHeight="1" spans="1:4">
      <c r="A8" s="207">
        <v>2070799</v>
      </c>
      <c r="B8" s="211" t="s">
        <v>788</v>
      </c>
      <c r="C8" s="292">
        <v>0</v>
      </c>
      <c r="D8" s="292">
        <v>18</v>
      </c>
    </row>
    <row r="9" ht="18.2" customHeight="1" spans="1:4">
      <c r="A9" s="207">
        <v>20709</v>
      </c>
      <c r="B9" s="211" t="s">
        <v>789</v>
      </c>
      <c r="C9" s="292">
        <v>135</v>
      </c>
      <c r="D9" s="292">
        <v>271</v>
      </c>
    </row>
    <row r="10" ht="18.2" customHeight="1" spans="1:4">
      <c r="A10" s="207">
        <v>2070903</v>
      </c>
      <c r="B10" s="211" t="s">
        <v>790</v>
      </c>
      <c r="C10" s="292">
        <v>130</v>
      </c>
      <c r="D10" s="292"/>
    </row>
    <row r="11" ht="18.2" customHeight="1" spans="1:4">
      <c r="A11" s="207">
        <v>2070904</v>
      </c>
      <c r="B11" s="211" t="s">
        <v>791</v>
      </c>
      <c r="C11" s="292">
        <v>5</v>
      </c>
      <c r="D11" s="292">
        <v>271</v>
      </c>
    </row>
    <row r="12" ht="18.2" customHeight="1" spans="1:4">
      <c r="A12" s="207">
        <v>211</v>
      </c>
      <c r="B12" s="211" t="s">
        <v>447</v>
      </c>
      <c r="C12" s="111">
        <v>7843</v>
      </c>
      <c r="D12" s="111">
        <v>126135</v>
      </c>
    </row>
    <row r="13" ht="18.2" customHeight="1" spans="1:4">
      <c r="A13" s="207">
        <v>21198</v>
      </c>
      <c r="B13" s="211" t="s">
        <v>792</v>
      </c>
      <c r="C13" s="292">
        <v>7843</v>
      </c>
      <c r="D13" s="111">
        <v>126135</v>
      </c>
    </row>
    <row r="14" ht="18.2" customHeight="1" spans="1:4">
      <c r="A14" s="207">
        <v>2119803</v>
      </c>
      <c r="B14" s="211" t="s">
        <v>793</v>
      </c>
      <c r="C14" s="292">
        <v>7843</v>
      </c>
      <c r="D14" s="111">
        <v>126135</v>
      </c>
    </row>
    <row r="15" ht="18.2" customHeight="1" spans="1:4">
      <c r="A15" s="207">
        <v>212</v>
      </c>
      <c r="B15" s="211" t="s">
        <v>490</v>
      </c>
      <c r="C15" s="111">
        <v>487627</v>
      </c>
      <c r="D15" s="292">
        <f>SUM(D16,D28,D32,D36,D38,D40)</f>
        <v>281049</v>
      </c>
    </row>
    <row r="16" ht="18.2" customHeight="1" spans="1:4">
      <c r="A16" s="207">
        <v>21208</v>
      </c>
      <c r="B16" s="211" t="s">
        <v>794</v>
      </c>
      <c r="C16" s="292">
        <v>460958</v>
      </c>
      <c r="D16" s="292">
        <f>SUM(D17:D27)</f>
        <v>235422</v>
      </c>
    </row>
    <row r="17" ht="18.2" customHeight="1" spans="1:4">
      <c r="A17" s="207">
        <v>2120801</v>
      </c>
      <c r="B17" s="211" t="s">
        <v>795</v>
      </c>
      <c r="C17" s="292">
        <v>180818</v>
      </c>
      <c r="D17" s="292">
        <v>55427</v>
      </c>
    </row>
    <row r="18" ht="18.2" customHeight="1" spans="1:4">
      <c r="A18" s="207">
        <v>2120802</v>
      </c>
      <c r="B18" s="211" t="s">
        <v>796</v>
      </c>
      <c r="C18" s="292">
        <v>3062</v>
      </c>
      <c r="D18" s="292">
        <v>0</v>
      </c>
    </row>
    <row r="19" ht="18.2" customHeight="1" spans="1:4">
      <c r="A19" s="207">
        <v>2120803</v>
      </c>
      <c r="B19" s="211" t="s">
        <v>797</v>
      </c>
      <c r="C19" s="292">
        <v>13546</v>
      </c>
      <c r="D19" s="292">
        <v>15272</v>
      </c>
    </row>
    <row r="20" ht="18.2" customHeight="1" spans="1:4">
      <c r="A20" s="207">
        <v>2120804</v>
      </c>
      <c r="B20" s="211" t="s">
        <v>798</v>
      </c>
      <c r="C20" s="292">
        <v>27327</v>
      </c>
      <c r="D20" s="292">
        <v>76752</v>
      </c>
    </row>
    <row r="21" ht="18.2" customHeight="1" spans="1:4">
      <c r="A21" s="207">
        <v>2120805</v>
      </c>
      <c r="B21" s="211" t="s">
        <v>799</v>
      </c>
      <c r="C21" s="292">
        <v>136</v>
      </c>
      <c r="D21" s="292">
        <v>214</v>
      </c>
    </row>
    <row r="22" ht="18.2" customHeight="1" spans="1:4">
      <c r="A22" s="207">
        <v>2120806</v>
      </c>
      <c r="B22" s="211" t="s">
        <v>800</v>
      </c>
      <c r="C22" s="292">
        <v>1453</v>
      </c>
      <c r="D22" s="292">
        <v>2900</v>
      </c>
    </row>
    <row r="23" ht="18.2" customHeight="1" spans="1:4">
      <c r="A23" s="207">
        <v>2120810</v>
      </c>
      <c r="B23" s="211" t="s">
        <v>801</v>
      </c>
      <c r="C23" s="292">
        <v>45346</v>
      </c>
      <c r="D23" s="292">
        <v>29998</v>
      </c>
    </row>
    <row r="24" ht="18.2" customHeight="1" spans="1:4">
      <c r="A24" s="207">
        <v>2120814</v>
      </c>
      <c r="B24" s="211" t="s">
        <v>802</v>
      </c>
      <c r="C24" s="292">
        <v>8296</v>
      </c>
      <c r="D24" s="292">
        <v>3025</v>
      </c>
    </row>
    <row r="25" ht="18.2" customHeight="1" spans="1:4">
      <c r="A25" s="207">
        <v>2120815</v>
      </c>
      <c r="B25" s="211" t="s">
        <v>803</v>
      </c>
      <c r="C25" s="292">
        <v>791</v>
      </c>
      <c r="D25" s="292">
        <v>3084</v>
      </c>
    </row>
    <row r="26" ht="18.2" customHeight="1" spans="1:4">
      <c r="A26" s="207">
        <v>2120816</v>
      </c>
      <c r="B26" s="211" t="s">
        <v>804</v>
      </c>
      <c r="C26" s="292">
        <v>2890</v>
      </c>
      <c r="D26" s="292">
        <v>14957</v>
      </c>
    </row>
    <row r="27" ht="18.2" customHeight="1" spans="1:4">
      <c r="A27" s="207">
        <v>2120899</v>
      </c>
      <c r="B27" s="211" t="s">
        <v>805</v>
      </c>
      <c r="C27" s="292">
        <v>177293</v>
      </c>
      <c r="D27" s="292">
        <f>91480-57687</f>
        <v>33793</v>
      </c>
    </row>
    <row r="28" ht="18.2" customHeight="1" spans="1:4">
      <c r="A28" s="207">
        <v>21213</v>
      </c>
      <c r="B28" s="211" t="s">
        <v>806</v>
      </c>
      <c r="C28" s="292">
        <v>20547</v>
      </c>
      <c r="D28" s="292">
        <f>SUM(D29:D31)</f>
        <v>15514</v>
      </c>
    </row>
    <row r="29" ht="18.2" customHeight="1" spans="1:4">
      <c r="A29" s="207">
        <v>2121301</v>
      </c>
      <c r="B29" s="211" t="s">
        <v>807</v>
      </c>
      <c r="C29" s="292">
        <v>3831</v>
      </c>
      <c r="D29" s="292">
        <v>3550</v>
      </c>
    </row>
    <row r="30" ht="18.2" customHeight="1" spans="1:4">
      <c r="A30" s="207">
        <v>2121302</v>
      </c>
      <c r="B30" s="211" t="s">
        <v>808</v>
      </c>
      <c r="C30" s="292">
        <v>7180</v>
      </c>
      <c r="D30" s="292">
        <v>1052</v>
      </c>
    </row>
    <row r="31" ht="18.2" customHeight="1" spans="1:4">
      <c r="A31" s="207">
        <v>2121399</v>
      </c>
      <c r="B31" s="211" t="s">
        <v>809</v>
      </c>
      <c r="C31" s="292">
        <v>9536</v>
      </c>
      <c r="D31" s="292">
        <v>10912</v>
      </c>
    </row>
    <row r="32" ht="18.2" customHeight="1" spans="1:4">
      <c r="A32" s="207">
        <v>21214</v>
      </c>
      <c r="B32" s="211" t="s">
        <v>810</v>
      </c>
      <c r="C32" s="292">
        <v>4801</v>
      </c>
      <c r="D32" s="292">
        <f>SUM(D33:D35)</f>
        <v>10298</v>
      </c>
    </row>
    <row r="33" ht="18.2" customHeight="1" spans="1:4">
      <c r="A33" s="207">
        <v>2121401</v>
      </c>
      <c r="B33" s="211" t="s">
        <v>811</v>
      </c>
      <c r="C33" s="292">
        <v>4480</v>
      </c>
      <c r="D33" s="292">
        <v>5780</v>
      </c>
    </row>
    <row r="34" ht="18.2" customHeight="1" spans="1:4">
      <c r="A34" s="207">
        <v>2121402</v>
      </c>
      <c r="B34" s="211" t="s">
        <v>812</v>
      </c>
      <c r="C34" s="292">
        <v>98</v>
      </c>
      <c r="D34" s="292">
        <v>98</v>
      </c>
    </row>
    <row r="35" ht="18.2" customHeight="1" spans="1:4">
      <c r="A35" s="207">
        <v>2121499</v>
      </c>
      <c r="B35" s="211" t="s">
        <v>813</v>
      </c>
      <c r="C35" s="292">
        <v>223</v>
      </c>
      <c r="D35" s="292">
        <v>4420</v>
      </c>
    </row>
    <row r="36" ht="18.2" customHeight="1" spans="1:4">
      <c r="A36" s="207" t="s">
        <v>814</v>
      </c>
      <c r="B36" s="211" t="s">
        <v>815</v>
      </c>
      <c r="C36" s="292"/>
      <c r="D36" s="292">
        <v>2615</v>
      </c>
    </row>
    <row r="37" ht="18.2" customHeight="1" spans="1:4">
      <c r="A37" s="207" t="s">
        <v>816</v>
      </c>
      <c r="B37" s="211" t="s">
        <v>795</v>
      </c>
      <c r="C37" s="292"/>
      <c r="D37" s="292">
        <v>2615</v>
      </c>
    </row>
    <row r="38" ht="18.2" customHeight="1" spans="1:4">
      <c r="A38" s="207" t="s">
        <v>817</v>
      </c>
      <c r="B38" s="211" t="s">
        <v>818</v>
      </c>
      <c r="C38" s="207"/>
      <c r="D38" s="292">
        <v>7200</v>
      </c>
    </row>
    <row r="39" ht="18.2" customHeight="1" spans="1:4">
      <c r="A39" s="207" t="s">
        <v>819</v>
      </c>
      <c r="B39" s="211" t="s">
        <v>820</v>
      </c>
      <c r="C39" s="207"/>
      <c r="D39" s="292">
        <v>7200</v>
      </c>
    </row>
    <row r="40" ht="18.2" customHeight="1" spans="1:4">
      <c r="A40" s="207">
        <v>21219</v>
      </c>
      <c r="B40" s="211" t="s">
        <v>821</v>
      </c>
      <c r="C40" s="292">
        <v>1321</v>
      </c>
      <c r="D40" s="292">
        <v>10000</v>
      </c>
    </row>
    <row r="41" ht="18.2" customHeight="1" spans="1:4">
      <c r="A41" s="207">
        <v>2121904</v>
      </c>
      <c r="B41" s="211" t="s">
        <v>798</v>
      </c>
      <c r="C41" s="292">
        <v>1321</v>
      </c>
      <c r="D41" s="292"/>
    </row>
    <row r="42" ht="18.2" customHeight="1" spans="1:4">
      <c r="A42" s="207" t="s">
        <v>822</v>
      </c>
      <c r="B42" s="211" t="s">
        <v>823</v>
      </c>
      <c r="C42" s="292"/>
      <c r="D42" s="292">
        <v>10000</v>
      </c>
    </row>
    <row r="43" ht="18.2" customHeight="1" spans="1:4">
      <c r="A43" s="207">
        <v>213</v>
      </c>
      <c r="B43" s="211" t="s">
        <v>508</v>
      </c>
      <c r="C43" s="111">
        <v>11533</v>
      </c>
      <c r="D43" s="292">
        <f>SUM(D44,D46,D49)</f>
        <v>32470</v>
      </c>
    </row>
    <row r="44" ht="18.2" customHeight="1" spans="1:4">
      <c r="A44" s="306">
        <v>21366</v>
      </c>
      <c r="B44" s="307" t="s">
        <v>824</v>
      </c>
      <c r="C44" s="292">
        <v>1348</v>
      </c>
      <c r="D44" s="292"/>
    </row>
    <row r="45" ht="18.2" customHeight="1" spans="1:4">
      <c r="A45" s="306">
        <v>2136601</v>
      </c>
      <c r="B45" s="307" t="s">
        <v>825</v>
      </c>
      <c r="C45" s="292">
        <v>1348</v>
      </c>
      <c r="D45" s="292"/>
    </row>
    <row r="46" ht="18.2" customHeight="1" spans="1:4">
      <c r="A46" s="306">
        <v>21369</v>
      </c>
      <c r="B46" s="307" t="s">
        <v>826</v>
      </c>
      <c r="C46" s="292">
        <v>1212</v>
      </c>
      <c r="D46" s="292">
        <v>19955</v>
      </c>
    </row>
    <row r="47" ht="18.2" customHeight="1" spans="1:4">
      <c r="A47" s="306">
        <v>2136903</v>
      </c>
      <c r="B47" s="307" t="s">
        <v>827</v>
      </c>
      <c r="C47" s="292">
        <v>1212</v>
      </c>
      <c r="D47" s="292"/>
    </row>
    <row r="48" ht="18.2" customHeight="1" spans="1:4">
      <c r="A48" s="306">
        <v>2136999</v>
      </c>
      <c r="B48" s="307" t="s">
        <v>828</v>
      </c>
      <c r="C48" s="292"/>
      <c r="D48" s="292">
        <v>19955</v>
      </c>
    </row>
    <row r="49" ht="18.2" customHeight="1" spans="1:4">
      <c r="A49" s="306">
        <v>21372</v>
      </c>
      <c r="B49" s="307" t="s">
        <v>829</v>
      </c>
      <c r="C49" s="292">
        <v>8835</v>
      </c>
      <c r="D49" s="292">
        <f>SUM(D50:D51)</f>
        <v>12515</v>
      </c>
    </row>
    <row r="50" ht="18.2" customHeight="1" spans="1:4">
      <c r="A50" s="306">
        <v>2137201</v>
      </c>
      <c r="B50" s="308" t="s">
        <v>830</v>
      </c>
      <c r="C50" s="292">
        <v>5012</v>
      </c>
      <c r="D50" s="292">
        <v>8297</v>
      </c>
    </row>
    <row r="51" ht="18.2" customHeight="1" spans="1:4">
      <c r="A51" s="306">
        <v>2137202</v>
      </c>
      <c r="B51" s="308" t="s">
        <v>825</v>
      </c>
      <c r="C51" s="292">
        <v>3772</v>
      </c>
      <c r="D51" s="292">
        <v>4218</v>
      </c>
    </row>
    <row r="52" ht="18.2" customHeight="1" spans="1:4">
      <c r="A52" s="306">
        <v>21373</v>
      </c>
      <c r="B52" s="308" t="s">
        <v>831</v>
      </c>
      <c r="C52" s="292">
        <v>138</v>
      </c>
      <c r="D52" s="292"/>
    </row>
    <row r="53" ht="18.2" customHeight="1" spans="1:4">
      <c r="A53" s="306">
        <v>2137302</v>
      </c>
      <c r="B53" s="308" t="s">
        <v>825</v>
      </c>
      <c r="C53" s="292">
        <v>138</v>
      </c>
      <c r="D53" s="292"/>
    </row>
    <row r="54" ht="18.2" customHeight="1" spans="1:4">
      <c r="A54" s="306">
        <v>214</v>
      </c>
      <c r="B54" s="307" t="s">
        <v>585</v>
      </c>
      <c r="C54" s="111">
        <v>38698</v>
      </c>
      <c r="D54" s="292">
        <f>SUM(D55,D59)</f>
        <v>12128</v>
      </c>
    </row>
    <row r="55" ht="18.2" customHeight="1" spans="1:4">
      <c r="A55" s="306">
        <v>21462</v>
      </c>
      <c r="B55" s="307" t="s">
        <v>832</v>
      </c>
      <c r="C55" s="292">
        <v>4914</v>
      </c>
      <c r="D55" s="292">
        <f>SUM(D56:D58)</f>
        <v>9253</v>
      </c>
    </row>
    <row r="56" ht="18.2" customHeight="1" spans="1:4">
      <c r="A56" s="306">
        <v>2146201</v>
      </c>
      <c r="B56" s="307" t="s">
        <v>833</v>
      </c>
      <c r="C56" s="292">
        <v>1042</v>
      </c>
      <c r="D56" s="292">
        <v>3008</v>
      </c>
    </row>
    <row r="57" ht="18.2" customHeight="1" spans="1:4">
      <c r="A57" s="306">
        <v>2146202</v>
      </c>
      <c r="B57" s="307" t="s">
        <v>834</v>
      </c>
      <c r="C57" s="292">
        <v>635</v>
      </c>
      <c r="D57" s="292">
        <v>707</v>
      </c>
    </row>
    <row r="58" ht="18.2" customHeight="1" spans="1:4">
      <c r="A58" s="306">
        <v>2146203</v>
      </c>
      <c r="B58" s="307" t="s">
        <v>835</v>
      </c>
      <c r="C58" s="292">
        <v>3237</v>
      </c>
      <c r="D58" s="292">
        <v>5538</v>
      </c>
    </row>
    <row r="59" ht="18.2" customHeight="1" spans="1:4">
      <c r="A59" s="306">
        <v>21469</v>
      </c>
      <c r="B59" s="307" t="s">
        <v>836</v>
      </c>
      <c r="C59" s="292">
        <v>284</v>
      </c>
      <c r="D59" s="292">
        <f>SUM(D60:D62)</f>
        <v>2875</v>
      </c>
    </row>
    <row r="60" ht="18.2" customHeight="1" spans="1:4">
      <c r="A60" s="306">
        <v>2146901</v>
      </c>
      <c r="B60" s="307" t="s">
        <v>837</v>
      </c>
      <c r="C60" s="292"/>
      <c r="D60" s="292">
        <v>2700</v>
      </c>
    </row>
    <row r="61" ht="18.2" customHeight="1" spans="1:4">
      <c r="A61" s="306">
        <v>2146904</v>
      </c>
      <c r="B61" s="307" t="s">
        <v>838</v>
      </c>
      <c r="C61" s="292">
        <v>30</v>
      </c>
      <c r="D61" s="292"/>
    </row>
    <row r="62" ht="18.2" customHeight="1" spans="1:4">
      <c r="A62" s="306">
        <v>2146907</v>
      </c>
      <c r="B62" s="307" t="s">
        <v>839</v>
      </c>
      <c r="C62" s="292">
        <v>254</v>
      </c>
      <c r="D62" s="292">
        <v>175</v>
      </c>
    </row>
    <row r="63" ht="18.2" customHeight="1" spans="1:4">
      <c r="A63" s="306">
        <v>21471</v>
      </c>
      <c r="B63" s="307" t="s">
        <v>840</v>
      </c>
      <c r="C63" s="292">
        <v>33500</v>
      </c>
      <c r="D63" s="292"/>
    </row>
    <row r="64" ht="18.2" customHeight="1" spans="1:4">
      <c r="A64" s="306">
        <v>2147101</v>
      </c>
      <c r="B64" s="307" t="s">
        <v>587</v>
      </c>
      <c r="C64" s="292">
        <v>33500</v>
      </c>
      <c r="D64" s="292"/>
    </row>
    <row r="65" ht="18.2" customHeight="1" spans="1:4">
      <c r="A65" s="306">
        <v>215</v>
      </c>
      <c r="B65" s="307" t="s">
        <v>604</v>
      </c>
      <c r="C65" s="111">
        <v>20309</v>
      </c>
      <c r="D65" s="292"/>
    </row>
    <row r="66" ht="18.2" customHeight="1" spans="1:4">
      <c r="A66" s="306">
        <v>21598</v>
      </c>
      <c r="B66" s="307" t="s">
        <v>792</v>
      </c>
      <c r="C66" s="292">
        <v>20309</v>
      </c>
      <c r="D66" s="292"/>
    </row>
    <row r="67" ht="18.2" customHeight="1" spans="1:4">
      <c r="A67" s="306">
        <v>2159802</v>
      </c>
      <c r="B67" s="307" t="s">
        <v>841</v>
      </c>
      <c r="C67" s="292">
        <v>20309</v>
      </c>
      <c r="D67" s="292"/>
    </row>
    <row r="68" ht="18.2" customHeight="1" spans="1:4">
      <c r="A68" s="306">
        <v>229</v>
      </c>
      <c r="B68" s="307" t="s">
        <v>717</v>
      </c>
      <c r="C68" s="111">
        <v>218603</v>
      </c>
      <c r="D68" s="292">
        <f>SUM(D69,D73,D77)</f>
        <v>23126</v>
      </c>
    </row>
    <row r="69" ht="18.2" customHeight="1" spans="1:4">
      <c r="A69" s="306">
        <v>22904</v>
      </c>
      <c r="B69" s="307" t="s">
        <v>842</v>
      </c>
      <c r="C69" s="292">
        <v>204430</v>
      </c>
      <c r="D69" s="292">
        <f>SUM(D70:D72)</f>
        <v>17586</v>
      </c>
    </row>
    <row r="70" ht="18.2" customHeight="1" spans="1:4">
      <c r="A70" s="306">
        <v>2290401</v>
      </c>
      <c r="B70" s="307" t="s">
        <v>843</v>
      </c>
      <c r="C70" s="292">
        <v>0</v>
      </c>
      <c r="D70" s="292">
        <v>7636</v>
      </c>
    </row>
    <row r="71" ht="18.2" customHeight="1" spans="1:4">
      <c r="A71" s="306">
        <v>2290402</v>
      </c>
      <c r="B71" s="307" t="s">
        <v>844</v>
      </c>
      <c r="C71" s="292">
        <v>65478</v>
      </c>
      <c r="D71" s="292">
        <v>8780</v>
      </c>
    </row>
    <row r="72" ht="18.2" customHeight="1" spans="1:4">
      <c r="A72" s="306">
        <v>2290403</v>
      </c>
      <c r="B72" s="307" t="s">
        <v>845</v>
      </c>
      <c r="C72" s="292">
        <v>138952</v>
      </c>
      <c r="D72" s="292">
        <v>1170</v>
      </c>
    </row>
    <row r="73" ht="18.2" customHeight="1" spans="1:4">
      <c r="A73" s="306">
        <v>22908</v>
      </c>
      <c r="B73" s="307" t="s">
        <v>846</v>
      </c>
      <c r="C73" s="292">
        <v>2039</v>
      </c>
      <c r="D73" s="292">
        <f>SUM(D74:D75)</f>
        <v>2156</v>
      </c>
    </row>
    <row r="74" ht="18.2" customHeight="1" spans="1:4">
      <c r="A74" s="306">
        <v>2290804</v>
      </c>
      <c r="B74" s="307" t="s">
        <v>847</v>
      </c>
      <c r="C74" s="292">
        <v>996</v>
      </c>
      <c r="D74" s="292">
        <v>1330</v>
      </c>
    </row>
    <row r="75" ht="18.2" customHeight="1" spans="1:4">
      <c r="A75" s="306">
        <v>2290805</v>
      </c>
      <c r="B75" s="307" t="s">
        <v>848</v>
      </c>
      <c r="C75" s="292">
        <v>932</v>
      </c>
      <c r="D75" s="292">
        <v>826</v>
      </c>
    </row>
    <row r="76" ht="18.2" customHeight="1" spans="1:4">
      <c r="A76" s="306">
        <v>2290808</v>
      </c>
      <c r="B76" s="307" t="s">
        <v>849</v>
      </c>
      <c r="C76" s="292">
        <v>111</v>
      </c>
      <c r="D76" s="292"/>
    </row>
    <row r="77" ht="18.2" customHeight="1" spans="1:4">
      <c r="A77" s="306">
        <v>22960</v>
      </c>
      <c r="B77" s="307" t="s">
        <v>850</v>
      </c>
      <c r="C77" s="292">
        <v>12134</v>
      </c>
      <c r="D77" s="292">
        <f>SUM(D78:D84)</f>
        <v>3384</v>
      </c>
    </row>
    <row r="78" ht="18.2" customHeight="1" spans="1:4">
      <c r="A78" s="306">
        <v>2296002</v>
      </c>
      <c r="B78" s="307" t="s">
        <v>851</v>
      </c>
      <c r="C78" s="292">
        <v>4358</v>
      </c>
      <c r="D78" s="292">
        <v>1127</v>
      </c>
    </row>
    <row r="79" ht="18.2" customHeight="1" spans="1:4">
      <c r="A79" s="306">
        <v>2296003</v>
      </c>
      <c r="B79" s="307" t="s">
        <v>852</v>
      </c>
      <c r="C79" s="292">
        <v>4468</v>
      </c>
      <c r="D79" s="292">
        <v>657</v>
      </c>
    </row>
    <row r="80" ht="18.2" customHeight="1" spans="1:4">
      <c r="A80" s="306">
        <v>2296004</v>
      </c>
      <c r="B80" s="307" t="s">
        <v>853</v>
      </c>
      <c r="C80" s="292">
        <v>896</v>
      </c>
      <c r="D80" s="292">
        <v>910</v>
      </c>
    </row>
    <row r="81" ht="18.2" customHeight="1" spans="1:4">
      <c r="A81" s="306">
        <v>2296006</v>
      </c>
      <c r="B81" s="307" t="s">
        <v>854</v>
      </c>
      <c r="C81" s="292">
        <v>518</v>
      </c>
      <c r="D81" s="292">
        <v>250</v>
      </c>
    </row>
    <row r="82" ht="18.2" customHeight="1" spans="1:4">
      <c r="A82" s="306">
        <v>2296011</v>
      </c>
      <c r="B82" s="307" t="s">
        <v>855</v>
      </c>
      <c r="C82" s="292">
        <v>1500</v>
      </c>
      <c r="D82" s="292"/>
    </row>
    <row r="83" ht="18.2" customHeight="1" spans="1:4">
      <c r="A83" s="306">
        <v>2296013</v>
      </c>
      <c r="B83" s="307" t="s">
        <v>856</v>
      </c>
      <c r="C83" s="292">
        <v>250</v>
      </c>
      <c r="D83" s="292">
        <v>440</v>
      </c>
    </row>
    <row r="84" ht="18.2" customHeight="1" spans="1:4">
      <c r="A84" s="306">
        <v>2296099</v>
      </c>
      <c r="B84" s="307" t="s">
        <v>857</v>
      </c>
      <c r="C84" s="292">
        <v>144</v>
      </c>
      <c r="D84" s="292"/>
    </row>
    <row r="85" ht="18.2" customHeight="1" spans="1:4">
      <c r="A85" s="306">
        <v>232</v>
      </c>
      <c r="B85" s="307" t="s">
        <v>724</v>
      </c>
      <c r="C85" s="111">
        <v>31594</v>
      </c>
      <c r="D85" s="292">
        <f>D86</f>
        <v>144847</v>
      </c>
    </row>
    <row r="86" ht="18.2" customHeight="1" spans="1:4">
      <c r="A86" s="306">
        <v>23204</v>
      </c>
      <c r="B86" s="307" t="s">
        <v>858</v>
      </c>
      <c r="C86" s="111">
        <v>31594</v>
      </c>
      <c r="D86" s="111">
        <f>SUM(D87:D90)</f>
        <v>144847</v>
      </c>
    </row>
    <row r="87" ht="18.2" customHeight="1" spans="1:4">
      <c r="A87" s="306">
        <v>2320411</v>
      </c>
      <c r="B87" s="307" t="s">
        <v>859</v>
      </c>
      <c r="C87" s="111">
        <v>22830</v>
      </c>
      <c r="D87" s="111">
        <v>61792</v>
      </c>
    </row>
    <row r="88" ht="18.2" customHeight="1" spans="1:4">
      <c r="A88" s="306">
        <v>2320433</v>
      </c>
      <c r="B88" s="307" t="s">
        <v>860</v>
      </c>
      <c r="C88" s="111">
        <v>0</v>
      </c>
      <c r="D88" s="111">
        <v>1535</v>
      </c>
    </row>
    <row r="89" ht="18.2" customHeight="1" spans="1:4">
      <c r="A89" s="306">
        <v>2320498</v>
      </c>
      <c r="B89" s="307" t="s">
        <v>861</v>
      </c>
      <c r="C89" s="111">
        <v>8764</v>
      </c>
      <c r="D89" s="111">
        <v>50440</v>
      </c>
    </row>
    <row r="90" ht="18.2" customHeight="1" spans="1:4">
      <c r="A90" s="306">
        <v>2320499</v>
      </c>
      <c r="B90" s="307" t="s">
        <v>862</v>
      </c>
      <c r="C90" s="111"/>
      <c r="D90" s="111">
        <v>31080</v>
      </c>
    </row>
    <row r="91" ht="18.2" customHeight="1" spans="1:4">
      <c r="A91" s="306">
        <v>233</v>
      </c>
      <c r="B91" s="307" t="s">
        <v>730</v>
      </c>
      <c r="C91" s="111"/>
      <c r="D91" s="111">
        <f>D92</f>
        <v>311</v>
      </c>
    </row>
    <row r="92" ht="18.2" customHeight="1" spans="1:4">
      <c r="A92" s="306">
        <v>23304</v>
      </c>
      <c r="B92" s="307" t="s">
        <v>863</v>
      </c>
      <c r="C92" s="111"/>
      <c r="D92" s="292">
        <f>SUM(D93:D94)</f>
        <v>311</v>
      </c>
    </row>
    <row r="93" ht="18.2" customHeight="1" spans="1:4">
      <c r="A93" s="306">
        <v>2330411</v>
      </c>
      <c r="B93" s="307" t="s">
        <v>864</v>
      </c>
      <c r="C93" s="111"/>
      <c r="D93" s="111">
        <v>251</v>
      </c>
    </row>
    <row r="94" ht="18.2" customHeight="1" spans="1:4">
      <c r="A94" s="306">
        <v>2330498</v>
      </c>
      <c r="B94" s="307" t="s">
        <v>865</v>
      </c>
      <c r="C94" s="111"/>
      <c r="D94" s="111">
        <v>60</v>
      </c>
    </row>
    <row r="95" ht="18.2" customHeight="1" spans="1:4">
      <c r="A95" s="306">
        <v>234</v>
      </c>
      <c r="B95" s="307" t="s">
        <v>866</v>
      </c>
      <c r="C95" s="111">
        <v>1849</v>
      </c>
      <c r="D95" s="292"/>
    </row>
    <row r="96" ht="18.2" customHeight="1" spans="1:4">
      <c r="A96" s="306">
        <v>23401</v>
      </c>
      <c r="B96" s="307" t="s">
        <v>867</v>
      </c>
      <c r="C96" s="111">
        <v>1849</v>
      </c>
      <c r="D96" s="292"/>
    </row>
    <row r="97" ht="18.2" customHeight="1" spans="1:4">
      <c r="A97" s="306">
        <v>2340101</v>
      </c>
      <c r="B97" s="307" t="s">
        <v>868</v>
      </c>
      <c r="C97" s="111">
        <v>523</v>
      </c>
      <c r="D97" s="292"/>
    </row>
    <row r="98" ht="18.2" customHeight="1" spans="1:4">
      <c r="A98" s="306">
        <v>2340102</v>
      </c>
      <c r="B98" s="307" t="s">
        <v>869</v>
      </c>
      <c r="C98" s="111">
        <v>465</v>
      </c>
      <c r="D98" s="292"/>
    </row>
    <row r="99" ht="18.2" customHeight="1" spans="1:4">
      <c r="A99" s="306">
        <v>2340110</v>
      </c>
      <c r="B99" s="307" t="s">
        <v>870</v>
      </c>
      <c r="C99" s="111">
        <v>448</v>
      </c>
      <c r="D99" s="292"/>
    </row>
    <row r="100" ht="18.2" customHeight="1" spans="1:4">
      <c r="A100" s="306">
        <v>2340199</v>
      </c>
      <c r="B100" s="307" t="s">
        <v>871</v>
      </c>
      <c r="C100" s="111">
        <v>413</v>
      </c>
      <c r="D100" s="292"/>
    </row>
    <row r="101" ht="18.2" customHeight="1" spans="1:4">
      <c r="A101" s="306">
        <v>23402</v>
      </c>
      <c r="B101" s="307" t="s">
        <v>872</v>
      </c>
      <c r="C101" s="111"/>
      <c r="D101" s="292"/>
    </row>
  </sheetData>
  <autoFilter ref="A3:D101">
    <extLst/>
  </autoFilter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4"/>
  <sheetViews>
    <sheetView showZeros="0" view="pageBreakPreview" zoomScaleNormal="100" workbookViewId="0">
      <selection activeCell="A6" sqref="A6:C11"/>
    </sheetView>
  </sheetViews>
  <sheetFormatPr defaultColWidth="10" defaultRowHeight="13.5" outlineLevelCol="5"/>
  <cols>
    <col min="1" max="1" width="25.875" style="283" customWidth="1"/>
    <col min="2" max="2" width="14.375" customWidth="1"/>
    <col min="3" max="3" width="25.875" style="283" customWidth="1"/>
    <col min="4" max="4" width="13.25" customWidth="1"/>
    <col min="5" max="5" width="9.75" customWidth="1"/>
  </cols>
  <sheetData>
    <row r="1" ht="39.75" customHeight="1" spans="1:4">
      <c r="A1" s="41" t="s">
        <v>873</v>
      </c>
      <c r="B1" s="41"/>
      <c r="C1" s="41"/>
      <c r="D1" s="41"/>
    </row>
    <row r="2" ht="22.7" customHeight="1" spans="1:4">
      <c r="A2" s="284" t="s">
        <v>874</v>
      </c>
      <c r="B2" s="86"/>
      <c r="C2" s="295"/>
      <c r="D2" s="43" t="s">
        <v>2</v>
      </c>
    </row>
    <row r="3" ht="34.15" customHeight="1" spans="1:4">
      <c r="A3" s="135" t="s">
        <v>875</v>
      </c>
      <c r="B3" s="135"/>
      <c r="C3" s="296" t="s">
        <v>876</v>
      </c>
      <c r="D3" s="297"/>
    </row>
    <row r="4" ht="34.15" customHeight="1" spans="1:4">
      <c r="A4" s="296" t="s">
        <v>877</v>
      </c>
      <c r="B4" s="135" t="s">
        <v>5</v>
      </c>
      <c r="C4" s="296" t="s">
        <v>877</v>
      </c>
      <c r="D4" s="135" t="s">
        <v>5</v>
      </c>
    </row>
    <row r="5" ht="34.15" customHeight="1" spans="1:5">
      <c r="A5" s="298" t="s">
        <v>735</v>
      </c>
      <c r="B5" s="299">
        <f>SUM(B6:B7)</f>
        <v>828012</v>
      </c>
      <c r="C5" s="298" t="s">
        <v>736</v>
      </c>
      <c r="D5" s="299">
        <f>SUM(D6:D7)</f>
        <v>828012</v>
      </c>
      <c r="E5" s="88">
        <f>B5-D5</f>
        <v>0</v>
      </c>
    </row>
    <row r="6" ht="34.15" customHeight="1" spans="1:6">
      <c r="A6" s="300" t="s">
        <v>878</v>
      </c>
      <c r="B6" s="301">
        <f>市基金收!C4</f>
        <v>660703</v>
      </c>
      <c r="C6" s="300" t="s">
        <v>879</v>
      </c>
      <c r="D6" s="301">
        <f>市基金支!D4</f>
        <v>620355</v>
      </c>
      <c r="F6" s="88"/>
    </row>
    <row r="7" ht="34.15" customHeight="1" spans="1:4">
      <c r="A7" s="300" t="s">
        <v>739</v>
      </c>
      <c r="B7" s="301">
        <v>167309</v>
      </c>
      <c r="C7" s="300" t="s">
        <v>740</v>
      </c>
      <c r="D7" s="301">
        <f>SUM(D8,D10,D11,D12:D14)</f>
        <v>207657</v>
      </c>
    </row>
    <row r="8" ht="34.15" customHeight="1" spans="1:4">
      <c r="A8" s="300" t="s">
        <v>880</v>
      </c>
      <c r="B8" s="301">
        <v>167309</v>
      </c>
      <c r="C8" s="300" t="s">
        <v>881</v>
      </c>
      <c r="D8" s="301"/>
    </row>
    <row r="9" ht="34.15" customHeight="1" spans="1:4">
      <c r="A9" s="300" t="s">
        <v>882</v>
      </c>
      <c r="B9" s="301">
        <v>167309</v>
      </c>
      <c r="C9" s="300" t="s">
        <v>883</v>
      </c>
      <c r="D9" s="301"/>
    </row>
    <row r="10" ht="34.15" customHeight="1" spans="1:4">
      <c r="A10" s="300" t="s">
        <v>749</v>
      </c>
      <c r="B10" s="192"/>
      <c r="C10" s="300" t="s">
        <v>750</v>
      </c>
      <c r="D10" s="301">
        <v>197561</v>
      </c>
    </row>
    <row r="11" ht="34.15" customHeight="1" spans="1:4">
      <c r="A11" s="300" t="s">
        <v>884</v>
      </c>
      <c r="B11" s="192"/>
      <c r="C11" s="300" t="s">
        <v>885</v>
      </c>
      <c r="D11" s="301">
        <v>10096</v>
      </c>
    </row>
    <row r="12" ht="34.15" customHeight="1" spans="1:4">
      <c r="A12" s="300" t="s">
        <v>886</v>
      </c>
      <c r="B12" s="192"/>
      <c r="C12" s="300" t="s">
        <v>887</v>
      </c>
      <c r="D12" s="192"/>
    </row>
    <row r="13" ht="34.15" customHeight="1" spans="1:4">
      <c r="A13" s="300" t="s">
        <v>762</v>
      </c>
      <c r="B13" s="192"/>
      <c r="C13" s="300" t="s">
        <v>763</v>
      </c>
      <c r="D13" s="192"/>
    </row>
    <row r="14" ht="34.15" customHeight="1" spans="1:4">
      <c r="A14" s="300" t="s">
        <v>888</v>
      </c>
      <c r="B14" s="192"/>
      <c r="C14" s="300" t="s">
        <v>889</v>
      </c>
      <c r="D14" s="192"/>
    </row>
  </sheetData>
  <mergeCells count="2">
    <mergeCell ref="A1:D1"/>
    <mergeCell ref="A3:B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6"/>
  <sheetViews>
    <sheetView showZeros="0" view="pageBreakPreview" zoomScaleNormal="100" workbookViewId="0">
      <selection activeCell="A6" sqref="A6:C11"/>
    </sheetView>
  </sheetViews>
  <sheetFormatPr defaultColWidth="10" defaultRowHeight="13.5" outlineLevelCol="2"/>
  <cols>
    <col min="1" max="1" width="40" customWidth="1"/>
    <col min="2" max="2" width="20.5" customWidth="1"/>
    <col min="3" max="3" width="18.875" customWidth="1"/>
  </cols>
  <sheetData>
    <row r="1" ht="35.25" customHeight="1" spans="1:3">
      <c r="A1" s="53" t="s">
        <v>890</v>
      </c>
      <c r="B1" s="53"/>
      <c r="C1" s="53"/>
    </row>
    <row r="2" ht="22.7" customHeight="1" spans="1:3">
      <c r="A2" s="54" t="s">
        <v>891</v>
      </c>
      <c r="B2" s="92"/>
      <c r="C2" s="55" t="s">
        <v>2</v>
      </c>
    </row>
    <row r="3" ht="34.15" customHeight="1" spans="1:3">
      <c r="A3" s="67" t="s">
        <v>3</v>
      </c>
      <c r="B3" s="67" t="s">
        <v>4</v>
      </c>
      <c r="C3" s="67" t="s">
        <v>5</v>
      </c>
    </row>
    <row r="4" ht="34.15" customHeight="1" spans="1:3">
      <c r="A4" s="294" t="s">
        <v>6</v>
      </c>
      <c r="B4" s="59">
        <v>87295</v>
      </c>
      <c r="C4" s="59">
        <f>SUM(C5:C16)</f>
        <v>69706</v>
      </c>
    </row>
    <row r="5" ht="34.15" customHeight="1" spans="1:3">
      <c r="A5" s="61" t="s">
        <v>892</v>
      </c>
      <c r="B5" s="292">
        <v>31658</v>
      </c>
      <c r="C5" s="292">
        <v>11075</v>
      </c>
    </row>
    <row r="6" ht="34.15" customHeight="1" spans="1:3">
      <c r="A6" s="61" t="s">
        <v>893</v>
      </c>
      <c r="B6" s="292">
        <v>26889</v>
      </c>
      <c r="C6" s="292"/>
    </row>
    <row r="7" ht="34.15" customHeight="1" spans="1:3">
      <c r="A7" s="61" t="s">
        <v>894</v>
      </c>
      <c r="B7" s="292">
        <v>100</v>
      </c>
      <c r="C7" s="292"/>
    </row>
    <row r="8" ht="34.15" customHeight="1" spans="1:3">
      <c r="A8" s="61" t="s">
        <v>895</v>
      </c>
      <c r="B8" s="292">
        <v>4669</v>
      </c>
      <c r="C8" s="292"/>
    </row>
    <row r="9" ht="34.15" customHeight="1" spans="1:3">
      <c r="A9" s="61" t="s">
        <v>896</v>
      </c>
      <c r="B9" s="292">
        <v>1558</v>
      </c>
      <c r="C9" s="292">
        <v>5324</v>
      </c>
    </row>
    <row r="10" ht="34.15" customHeight="1" spans="1:3">
      <c r="A10" s="61" t="s">
        <v>897</v>
      </c>
      <c r="B10" s="292">
        <v>675</v>
      </c>
      <c r="C10" s="292"/>
    </row>
    <row r="11" ht="34.15" customHeight="1" spans="1:3">
      <c r="A11" s="61" t="s">
        <v>898</v>
      </c>
      <c r="B11" s="292">
        <v>883</v>
      </c>
      <c r="C11" s="292"/>
    </row>
    <row r="12" ht="34.15" customHeight="1" spans="1:3">
      <c r="A12" s="61" t="s">
        <v>899</v>
      </c>
      <c r="B12" s="292">
        <v>32830</v>
      </c>
      <c r="C12" s="292">
        <v>7200</v>
      </c>
    </row>
    <row r="13" ht="34.15" customHeight="1" spans="1:3">
      <c r="A13" s="61" t="s">
        <v>900</v>
      </c>
      <c r="B13" s="292">
        <v>3500</v>
      </c>
      <c r="C13" s="292"/>
    </row>
    <row r="14" ht="34.15" customHeight="1" spans="1:3">
      <c r="A14" s="61" t="s">
        <v>901</v>
      </c>
      <c r="B14" s="292">
        <v>29330</v>
      </c>
      <c r="C14" s="292"/>
    </row>
    <row r="15" ht="34.15" customHeight="1" spans="1:3">
      <c r="A15" s="61" t="s">
        <v>902</v>
      </c>
      <c r="B15" s="292"/>
      <c r="C15" s="292"/>
    </row>
    <row r="16" ht="34.15" customHeight="1" spans="1:3">
      <c r="A16" s="61" t="s">
        <v>903</v>
      </c>
      <c r="B16" s="292">
        <v>21249</v>
      </c>
      <c r="C16" s="292">
        <v>46107</v>
      </c>
    </row>
  </sheetData>
  <mergeCells count="1">
    <mergeCell ref="A1:C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4"/>
  <sheetViews>
    <sheetView showZeros="0" view="pageBreakPreview" zoomScaleNormal="100" workbookViewId="0">
      <selection activeCell="A6" sqref="A6:C11"/>
    </sheetView>
  </sheetViews>
  <sheetFormatPr defaultColWidth="10" defaultRowHeight="13.5" outlineLevelCol="3"/>
  <cols>
    <col min="1" max="1" width="10.375" style="102" customWidth="1"/>
    <col min="2" max="2" width="38.25" style="102" customWidth="1"/>
    <col min="3" max="3" width="17.25" style="102" customWidth="1"/>
    <col min="4" max="4" width="13.5" style="102" customWidth="1"/>
    <col min="5" max="5" width="9.75" style="102" customWidth="1"/>
    <col min="6" max="16384" width="10" style="102"/>
  </cols>
  <sheetData>
    <row r="1" ht="39.75" customHeight="1" spans="1:4">
      <c r="A1" s="53" t="s">
        <v>904</v>
      </c>
      <c r="B1" s="53"/>
      <c r="C1" s="53"/>
      <c r="D1" s="53"/>
    </row>
    <row r="2" ht="22.7" customHeight="1" spans="1:4">
      <c r="A2" s="54" t="s">
        <v>905</v>
      </c>
      <c r="B2" s="92"/>
      <c r="C2" s="92"/>
      <c r="D2" s="55" t="s">
        <v>2</v>
      </c>
    </row>
    <row r="3" ht="34.15" customHeight="1" spans="1:4">
      <c r="A3" s="56" t="s">
        <v>35</v>
      </c>
      <c r="B3" s="56" t="s">
        <v>36</v>
      </c>
      <c r="C3" s="56" t="s">
        <v>4</v>
      </c>
      <c r="D3" s="56" t="s">
        <v>5</v>
      </c>
    </row>
    <row r="4" ht="30" customHeight="1" spans="1:4">
      <c r="A4" s="207"/>
      <c r="B4" s="290" t="s">
        <v>6</v>
      </c>
      <c r="C4" s="291">
        <v>8392</v>
      </c>
      <c r="D4" s="291">
        <f>D6</f>
        <v>7014</v>
      </c>
    </row>
    <row r="5" ht="30" customHeight="1" spans="1:4">
      <c r="A5" s="207">
        <v>208</v>
      </c>
      <c r="B5" s="65" t="s">
        <v>287</v>
      </c>
      <c r="C5" s="292"/>
      <c r="D5" s="56"/>
    </row>
    <row r="6" ht="30" customHeight="1" spans="1:4">
      <c r="A6" s="207">
        <v>223</v>
      </c>
      <c r="B6" s="65" t="s">
        <v>906</v>
      </c>
      <c r="C6" s="292">
        <v>8392</v>
      </c>
      <c r="D6" s="292">
        <f>SUM(D7,D10,D12,D13)</f>
        <v>7014</v>
      </c>
    </row>
    <row r="7" ht="30" customHeight="1" spans="1:4">
      <c r="A7" s="207">
        <v>22301</v>
      </c>
      <c r="B7" s="65" t="s">
        <v>907</v>
      </c>
      <c r="C7" s="292">
        <v>306</v>
      </c>
      <c r="D7" s="292">
        <v>1090</v>
      </c>
    </row>
    <row r="8" ht="30" customHeight="1" spans="1:4">
      <c r="A8" s="207">
        <v>2230105</v>
      </c>
      <c r="B8" s="65" t="s">
        <v>908</v>
      </c>
      <c r="C8" s="292">
        <v>306</v>
      </c>
      <c r="D8" s="292">
        <v>1090</v>
      </c>
    </row>
    <row r="9" ht="30" customHeight="1" spans="1:4">
      <c r="A9" s="207">
        <v>2230199</v>
      </c>
      <c r="B9" s="65" t="s">
        <v>909</v>
      </c>
      <c r="C9" s="292"/>
      <c r="D9" s="292"/>
    </row>
    <row r="10" ht="30" customHeight="1" spans="1:4">
      <c r="A10" s="207">
        <v>22302</v>
      </c>
      <c r="B10" s="65" t="s">
        <v>910</v>
      </c>
      <c r="C10" s="292">
        <v>2559</v>
      </c>
      <c r="D10" s="292">
        <f>D11</f>
        <v>5876</v>
      </c>
    </row>
    <row r="11" ht="30" customHeight="1" spans="1:4">
      <c r="A11" s="207">
        <v>2230299</v>
      </c>
      <c r="B11" s="65" t="s">
        <v>911</v>
      </c>
      <c r="C11" s="292">
        <v>2559</v>
      </c>
      <c r="D11" s="292">
        <f>103+200+952+197+4424</f>
        <v>5876</v>
      </c>
    </row>
    <row r="12" ht="30" customHeight="1" spans="1:4">
      <c r="A12" s="207">
        <v>22303</v>
      </c>
      <c r="B12" s="65" t="s">
        <v>912</v>
      </c>
      <c r="C12" s="292"/>
      <c r="D12" s="293"/>
    </row>
    <row r="13" ht="30" customHeight="1" spans="1:4">
      <c r="A13" s="207">
        <v>22399</v>
      </c>
      <c r="B13" s="65" t="s">
        <v>913</v>
      </c>
      <c r="C13" s="292">
        <v>5527</v>
      </c>
      <c r="D13" s="292">
        <v>48</v>
      </c>
    </row>
    <row r="14" ht="30" customHeight="1" spans="1:4">
      <c r="A14" s="207">
        <v>2239999</v>
      </c>
      <c r="B14" s="65" t="s">
        <v>914</v>
      </c>
      <c r="C14" s="292">
        <v>5527</v>
      </c>
      <c r="D14" s="292">
        <v>48</v>
      </c>
    </row>
  </sheetData>
  <mergeCells count="1">
    <mergeCell ref="A1:D1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8"/>
  <sheetViews>
    <sheetView showZeros="0" view="pageBreakPreview" zoomScaleNormal="100" workbookViewId="0">
      <selection activeCell="A6" sqref="A6:C11"/>
    </sheetView>
  </sheetViews>
  <sheetFormatPr defaultColWidth="10" defaultRowHeight="13.5" outlineLevelCol="4"/>
  <cols>
    <col min="1" max="1" width="29" style="283" customWidth="1"/>
    <col min="2" max="2" width="10.875" customWidth="1"/>
    <col min="3" max="3" width="29.125" style="283" customWidth="1"/>
    <col min="4" max="4" width="10.375" customWidth="1"/>
    <col min="5" max="5" width="9.75" customWidth="1"/>
  </cols>
  <sheetData>
    <row r="1" ht="34.5" customHeight="1" spans="1:4">
      <c r="A1" s="41" t="s">
        <v>915</v>
      </c>
      <c r="B1" s="41"/>
      <c r="C1" s="41"/>
      <c r="D1" s="41"/>
    </row>
    <row r="2" ht="22.7" customHeight="1" spans="1:4">
      <c r="A2" s="284" t="s">
        <v>916</v>
      </c>
      <c r="B2" s="86"/>
      <c r="C2" s="43" t="s">
        <v>2</v>
      </c>
      <c r="D2" s="43"/>
    </row>
    <row r="3" ht="34.15" customHeight="1" spans="1:4">
      <c r="A3" s="238" t="s">
        <v>733</v>
      </c>
      <c r="B3" s="238"/>
      <c r="C3" s="238" t="s">
        <v>734</v>
      </c>
      <c r="D3" s="238"/>
    </row>
    <row r="4" ht="34.15" customHeight="1" spans="1:4">
      <c r="A4" s="285" t="s">
        <v>877</v>
      </c>
      <c r="B4" s="238" t="s">
        <v>5</v>
      </c>
      <c r="C4" s="285" t="s">
        <v>877</v>
      </c>
      <c r="D4" s="238" t="s">
        <v>5</v>
      </c>
    </row>
    <row r="5" ht="34.15" customHeight="1" spans="1:5">
      <c r="A5" s="286" t="s">
        <v>735</v>
      </c>
      <c r="B5" s="287">
        <f>SUM(B6,B13)</f>
        <v>70796</v>
      </c>
      <c r="C5" s="286" t="s">
        <v>736</v>
      </c>
      <c r="D5" s="287">
        <f>SUM(D6,D13)</f>
        <v>70796</v>
      </c>
      <c r="E5" s="75">
        <f>D5-B5</f>
        <v>0</v>
      </c>
    </row>
    <row r="6" ht="34.15" customHeight="1" spans="1:5">
      <c r="A6" s="288" t="s">
        <v>917</v>
      </c>
      <c r="B6" s="289">
        <f>SUM(B7:B11)</f>
        <v>69706</v>
      </c>
      <c r="C6" s="288" t="s">
        <v>918</v>
      </c>
      <c r="D6" s="289">
        <f>SUM(D7:D12)</f>
        <v>7014</v>
      </c>
      <c r="E6" s="75"/>
    </row>
    <row r="7" ht="34.15" customHeight="1" spans="1:4">
      <c r="A7" s="288" t="s">
        <v>919</v>
      </c>
      <c r="B7" s="289">
        <v>11075</v>
      </c>
      <c r="C7" s="288" t="s">
        <v>920</v>
      </c>
      <c r="D7" s="289"/>
    </row>
    <row r="8" ht="34.15" customHeight="1" spans="1:4">
      <c r="A8" s="288" t="s">
        <v>921</v>
      </c>
      <c r="B8" s="289">
        <v>5324</v>
      </c>
      <c r="C8" s="288" t="s">
        <v>922</v>
      </c>
      <c r="D8" s="289">
        <v>1090</v>
      </c>
    </row>
    <row r="9" ht="34.15" customHeight="1" spans="1:4">
      <c r="A9" s="288" t="s">
        <v>923</v>
      </c>
      <c r="B9" s="289">
        <v>7200</v>
      </c>
      <c r="C9" s="288" t="s">
        <v>924</v>
      </c>
      <c r="D9" s="289">
        <v>5876</v>
      </c>
    </row>
    <row r="10" ht="34.15" customHeight="1" spans="1:4">
      <c r="A10" s="288" t="s">
        <v>925</v>
      </c>
      <c r="B10" s="289">
        <v>0</v>
      </c>
      <c r="C10" s="288" t="s">
        <v>926</v>
      </c>
      <c r="D10" s="289"/>
    </row>
    <row r="11" ht="34.15" customHeight="1" spans="1:4">
      <c r="A11" s="288" t="s">
        <v>927</v>
      </c>
      <c r="B11" s="289">
        <v>46107</v>
      </c>
      <c r="C11" s="288" t="s">
        <v>928</v>
      </c>
      <c r="D11" s="289"/>
    </row>
    <row r="12" ht="34.15" customHeight="1" spans="1:4">
      <c r="A12" s="288"/>
      <c r="B12" s="289"/>
      <c r="C12" s="288" t="s">
        <v>929</v>
      </c>
      <c r="D12" s="289">
        <v>48</v>
      </c>
    </row>
    <row r="13" ht="34.15" customHeight="1" spans="1:4">
      <c r="A13" s="288" t="s">
        <v>739</v>
      </c>
      <c r="B13" s="289">
        <v>1090</v>
      </c>
      <c r="C13" s="288" t="s">
        <v>740</v>
      </c>
      <c r="D13" s="289">
        <f>SUM(D14:D18)</f>
        <v>63782</v>
      </c>
    </row>
    <row r="14" ht="34.15" customHeight="1" spans="1:4">
      <c r="A14" s="288" t="s">
        <v>930</v>
      </c>
      <c r="B14" s="289">
        <v>1090</v>
      </c>
      <c r="C14" s="288" t="s">
        <v>931</v>
      </c>
      <c r="D14" s="289"/>
    </row>
    <row r="15" ht="34.15" customHeight="1" spans="1:4">
      <c r="A15" s="288"/>
      <c r="B15" s="289"/>
      <c r="C15" s="288" t="s">
        <v>932</v>
      </c>
      <c r="D15" s="289"/>
    </row>
    <row r="16" ht="34.15" customHeight="1" spans="1:4">
      <c r="A16" s="288"/>
      <c r="B16" s="289"/>
      <c r="C16" s="288" t="s">
        <v>933</v>
      </c>
      <c r="D16" s="289">
        <v>63782</v>
      </c>
    </row>
    <row r="17" ht="34.15" customHeight="1" spans="1:4">
      <c r="A17" s="288" t="s">
        <v>762</v>
      </c>
      <c r="B17" s="289"/>
      <c r="C17" s="288" t="s">
        <v>763</v>
      </c>
      <c r="D17" s="289"/>
    </row>
    <row r="18" ht="34.15" customHeight="1" spans="1:4">
      <c r="A18" s="288" t="s">
        <v>888</v>
      </c>
      <c r="B18" s="289"/>
      <c r="C18" s="288" t="s">
        <v>889</v>
      </c>
      <c r="D18" s="289"/>
    </row>
  </sheetData>
  <mergeCells count="4">
    <mergeCell ref="A1:D1"/>
    <mergeCell ref="C2:D2"/>
    <mergeCell ref="A3:B3"/>
    <mergeCell ref="C3:D3"/>
  </mergeCells>
  <pageMargins left="1.10236220472441" right="1.06299212598425" top="1.37795275590551" bottom="1.18110236220472" header="0.511811023622047" footer="0.78740157480315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市收</vt:lpstr>
      <vt:lpstr>市支</vt:lpstr>
      <vt:lpstr>市收支</vt:lpstr>
      <vt:lpstr>市基金收</vt:lpstr>
      <vt:lpstr>市基金支</vt:lpstr>
      <vt:lpstr>市基金收支</vt:lpstr>
      <vt:lpstr>市国营收</vt:lpstr>
      <vt:lpstr>市国营支</vt:lpstr>
      <vt:lpstr>市国营收支</vt:lpstr>
      <vt:lpstr>市社保24</vt:lpstr>
      <vt:lpstr>市社保25</vt:lpstr>
      <vt:lpstr>本级收</vt:lpstr>
      <vt:lpstr>本级支</vt:lpstr>
      <vt:lpstr>本级收支</vt:lpstr>
      <vt:lpstr>本级政府经济</vt:lpstr>
      <vt:lpstr>本级基本支出</vt:lpstr>
      <vt:lpstr>对下分项目</vt:lpstr>
      <vt:lpstr>对下分地区</vt:lpstr>
      <vt:lpstr>债务余额</vt:lpstr>
      <vt:lpstr>本级基金收</vt:lpstr>
      <vt:lpstr>本级基金支</vt:lpstr>
      <vt:lpstr>本级基金收支</vt:lpstr>
      <vt:lpstr>基金对下分项目</vt:lpstr>
      <vt:lpstr>基金对下分地区</vt:lpstr>
      <vt:lpstr>本级国营收</vt:lpstr>
      <vt:lpstr>本级国营支</vt:lpstr>
      <vt:lpstr>本级国营收支</vt:lpstr>
      <vt:lpstr>本级社保24</vt:lpstr>
      <vt:lpstr>本级社保25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预算科-段明达</cp:lastModifiedBy>
  <dcterms:created xsi:type="dcterms:W3CDTF">2022-12-02T03:20:00Z</dcterms:created>
  <cp:lastPrinted>2025-01-05T04:13:00Z</cp:lastPrinted>
  <dcterms:modified xsi:type="dcterms:W3CDTF">2025-01-13T06:45:50Z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9EEAE0E17A864613986FA094651E70E0_12</vt:lpwstr>
  </property>
</Properties>
</file>