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82"/>
  </bookViews>
  <sheets>
    <sheet name="1市收" sheetId="26" r:id="rId1"/>
    <sheet name="2市支" sheetId="28" r:id="rId2"/>
    <sheet name="3本级经济分类" sheetId="64" r:id="rId3"/>
    <sheet name="4转移支付" sheetId="65" r:id="rId4"/>
    <sheet name="5转移分旗县" sheetId="66" r:id="rId5"/>
    <sheet name="6转移支付项目" sheetId="72" r:id="rId6"/>
    <sheet name="7市基金收" sheetId="31" r:id="rId7"/>
    <sheet name="8市基金支" sheetId="41" r:id="rId8"/>
    <sheet name="9基金分地区项目" sheetId="77" r:id="rId9"/>
    <sheet name="10市国营" sheetId="42" r:id="rId10"/>
    <sheet name="11全市社保" sheetId="69" r:id="rId11"/>
    <sheet name="12市债" sheetId="56" r:id="rId12"/>
    <sheet name="13本级收" sheetId="67" r:id="rId13"/>
    <sheet name="14本级支" sheetId="68" r:id="rId14"/>
    <sheet name="15本级经济分类" sheetId="53" r:id="rId15"/>
    <sheet name="16一般债券明细" sheetId="74" r:id="rId16"/>
    <sheet name="17本级基金收" sheetId="48" r:id="rId17"/>
    <sheet name="18本级基金支" sheetId="49" r:id="rId18"/>
    <sheet name="19专项债券明细" sheetId="75" r:id="rId19"/>
    <sheet name="20本级国营" sheetId="51" r:id="rId20"/>
    <sheet name="21市本级社保" sheetId="70" r:id="rId21"/>
    <sheet name="22本级债" sheetId="71" r:id="rId22"/>
    <sheet name="23重点绩效" sheetId="73" r:id="rId23"/>
  </sheets>
  <definedNames>
    <definedName name="_xlnm._FilterDatabase" localSheetId="13" hidden="1">'14本级支'!$A$3:$H$664</definedName>
    <definedName name="_xlnm._FilterDatabase" localSheetId="22" hidden="1">'23重点绩效'!$A$3:$F$3</definedName>
    <definedName name="_xlnm._FilterDatabase" localSheetId="3" hidden="1">'4转移支付'!$A$4:$D$54</definedName>
    <definedName name="_xlnm._FilterDatabase" localSheetId="4" hidden="1">'5转移分旗县'!$A$4:$D$16</definedName>
    <definedName name="_xlnm._FilterDatabase" localSheetId="5" hidden="1">'6转移支付项目'!$A$3:$P$135</definedName>
    <definedName name="_xlnm._FilterDatabase" localSheetId="7" hidden="1">'8市基金支'!$A$3:$J$48</definedName>
    <definedName name="_xlnm._FilterDatabase" localSheetId="8" hidden="1">'9基金分地区项目'!$A$3:$P$35</definedName>
    <definedName name="_xlnm.Print_Area" localSheetId="9">'10市国营'!$A$1:$H$27</definedName>
    <definedName name="_xlnm.Print_Area" localSheetId="10">'11全市社保'!$A$1:$G$28</definedName>
    <definedName name="_xlnm.Print_Area" localSheetId="12">'13本级收'!$A$1:$H$90</definedName>
    <definedName name="_xlnm.Print_Area" localSheetId="13">'14本级支'!$A$1:$H$662</definedName>
    <definedName name="_xlnm.Print_Area" localSheetId="16">'17本级基金收'!$A$1:$H$19</definedName>
    <definedName name="_xlnm.Print_Area" localSheetId="17">'18本级基金支'!$A$1:$H$67</definedName>
    <definedName name="_xlnm.Print_Area" localSheetId="0">'1市收'!$A$1:$H$96</definedName>
    <definedName name="_xlnm.Print_Area" localSheetId="19">'20本级国营'!$A$1:$H$26</definedName>
    <definedName name="_xlnm.Print_Area" localSheetId="20">'21市本级社保'!$A$1:$G$28</definedName>
    <definedName name="_xlnm.Print_Area" localSheetId="1">'2市支'!$A$1:$H$215</definedName>
    <definedName name="_xlnm.Print_Area" localSheetId="3">'4转移支付'!$A$1:$D$62</definedName>
    <definedName name="_xlnm.Print_Area" localSheetId="4">'5转移分旗县'!$A$1:$D$16</definedName>
    <definedName name="_xlnm.Print_Area" localSheetId="6">'7市基金收'!$A$1:$H$18</definedName>
    <definedName name="_xlnm.Print_Area" localSheetId="7">'8市基金支'!$A$1:$H$48</definedName>
    <definedName name="_xlnm.Print_Titles" localSheetId="12">'13本级收'!$3:$3</definedName>
    <definedName name="_xlnm.Print_Titles" localSheetId="13">'14本级支'!$3:$3</definedName>
    <definedName name="_xlnm.Print_Titles" localSheetId="14">'15本级经济分类'!$3:$3</definedName>
    <definedName name="_xlnm.Print_Titles" localSheetId="16">'17本级基金收'!$1:$3</definedName>
    <definedName name="_xlnm.Print_Titles" localSheetId="17">'18本级基金支'!$3:$3</definedName>
    <definedName name="_xlnm.Print_Titles" localSheetId="18">'19专项债券明细'!$3:$3</definedName>
    <definedName name="_xlnm.Print_Titles" localSheetId="0">'1市收'!$3:$3</definedName>
    <definedName name="_xlnm.Print_Titles" localSheetId="22">'23重点绩效'!$3:$3</definedName>
    <definedName name="_xlnm.Print_Titles" localSheetId="1">'2市支'!$3:$3</definedName>
    <definedName name="_xlnm.Print_Titles" localSheetId="2">'3本级经济分类'!$3:$3</definedName>
    <definedName name="_xlnm.Print_Titles" localSheetId="3">'4转移支付'!$3:$3</definedName>
    <definedName name="_xlnm.Print_Titles" localSheetId="4">'5转移分旗县'!$3:$3</definedName>
    <definedName name="_xlnm.Print_Titles" localSheetId="5">'6转移支付项目'!$3:$3</definedName>
    <definedName name="_xlnm.Print_Titles" localSheetId="6">'7市基金收'!$1:$3</definedName>
    <definedName name="_xlnm.Print_Titles" localSheetId="7">'8市基金支'!$3:$3</definedName>
    <definedName name="_xlnm.Print_Titles" localSheetId="8">'9基金分地区项目'!$3:$3</definedName>
    <definedName name="地区名称" localSheetId="10">#REF!</definedName>
    <definedName name="地区名称" localSheetId="2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<sst xmlns="http://schemas.openxmlformats.org/spreadsheetml/2006/main" count="2449" uniqueCount="1307">
  <si>
    <r>
      <rPr>
        <sz val="18"/>
        <rFont val="方正小标宋简体"/>
        <charset val="134"/>
      </rPr>
      <t>赤峰市202</t>
    </r>
    <r>
      <rPr>
        <sz val="18"/>
        <rFont val="方正小标宋简体"/>
        <charset val="134"/>
      </rPr>
      <t>4</t>
    </r>
    <r>
      <rPr>
        <sz val="18"/>
        <rFont val="方正小标宋简体"/>
        <charset val="134"/>
      </rPr>
      <t>年一般公共预算收入决算表</t>
    </r>
  </si>
  <si>
    <t>表一</t>
  </si>
  <si>
    <t>单位：万元</t>
  </si>
  <si>
    <t>项       目</t>
  </si>
  <si>
    <t>人大批准            预算数</t>
  </si>
  <si>
    <t>年度                 预算数</t>
  </si>
  <si>
    <t>本年       决算数</t>
  </si>
  <si>
    <t>完成  预算%</t>
  </si>
  <si>
    <t>上年    决算数</t>
  </si>
  <si>
    <t>比上年    增减额</t>
  </si>
  <si>
    <t>比上年                 增减%</t>
  </si>
  <si>
    <t>一般公共预算收入总计</t>
  </si>
  <si>
    <t>(一)一般公共预算收入小计</t>
  </si>
  <si>
    <t>1.税收收入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</si>
  <si>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</si>
  <si>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</si>
  <si>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</si>
  <si>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</si>
  <si>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</si>
  <si>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</si>
  <si>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</si>
  <si>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</si>
  <si>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</si>
  <si>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</si>
  <si>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</si>
  <si>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</si>
  <si>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</si>
  <si>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</si>
  <si>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</si>
  <si>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2.非税收入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</si>
  <si>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</si>
  <si>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</si>
  <si>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</si>
  <si>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</si>
  <si>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</si>
  <si>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</si>
  <si>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</si>
  <si>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</si>
  <si>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(二)上级补助收入</t>
  </si>
  <si>
    <t>1.返还性收入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</si>
  <si>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</si>
  <si>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</si>
  <si>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</si>
  <si>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</si>
  <si>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</si>
  <si>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2.一般性转移支付收入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</si>
  <si>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</si>
  <si>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</si>
  <si>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</si>
  <si>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</si>
  <si>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</si>
  <si>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</si>
  <si>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</si>
  <si>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</si>
  <si>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</si>
  <si>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</si>
  <si>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</si>
  <si>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巩固脱贫攻坚成果衔接乡村振兴转移支付收入</t>
  </si>
  <si>
    <t xml:space="preserve">  一般公共服务共同财政事权转移支付收入</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</si>
  <si>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</si>
  <si>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</si>
  <si>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</si>
  <si>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</si>
  <si>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</si>
  <si>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</si>
  <si>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</si>
  <si>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r>
      <rPr>
        <sz val="10"/>
        <color indexed="8"/>
        <rFont val="宋体"/>
        <charset val="134"/>
      </rPr>
      <t xml:space="preserve"> </t>
    </r>
    <r>
      <rPr>
        <sz val="10"/>
        <color indexed="8"/>
        <rFont val="宋体"/>
        <charset val="134"/>
      </rPr>
      <t xml:space="preserve"> </t>
    </r>
    <r>
      <rPr>
        <sz val="10"/>
        <color indexed="8"/>
        <rFont val="宋体"/>
        <charset val="134"/>
      </rPr>
      <t xml:space="preserve">农林水共同财政事权转移支付收入  </t>
    </r>
  </si>
  <si>
    <t xml:space="preserve">  交通运输共同财政事权转移支付收入  </t>
  </si>
  <si>
    <r>
      <rPr>
        <sz val="10"/>
        <color indexed="8"/>
        <rFont val="宋体"/>
        <charset val="134"/>
      </rPr>
      <t xml:space="preserve"> </t>
    </r>
    <r>
      <rPr>
        <sz val="10"/>
        <color indexed="8"/>
        <rFont val="宋体"/>
        <charset val="134"/>
      </rPr>
      <t xml:space="preserve"> </t>
    </r>
    <r>
      <rPr>
        <sz val="10"/>
        <color indexed="8"/>
        <rFont val="宋体"/>
        <charset val="134"/>
      </rPr>
      <t>商业服务业等共同财政事权转移支付收入</t>
    </r>
  </si>
  <si>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</si>
  <si>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</si>
  <si>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</si>
  <si>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</si>
  <si>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</si>
  <si>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</si>
  <si>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</si>
  <si>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</si>
  <si>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3.专项转移支付收入</t>
  </si>
  <si>
    <t xml:space="preserve"> 一般公共服务</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</si>
  <si>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</si>
  <si>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</si>
  <si>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</si>
  <si>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</si>
  <si>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</si>
  <si>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</si>
  <si>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</si>
  <si>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</si>
  <si>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</si>
  <si>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</si>
  <si>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</si>
  <si>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</si>
  <si>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</si>
  <si>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</si>
  <si>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</si>
  <si>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</si>
  <si>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</si>
  <si>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</si>
  <si>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(三)上年结余</t>
  </si>
  <si>
    <t>(四)下级上解收入</t>
  </si>
  <si>
    <t xml:space="preserve">(五)调入资金     </t>
  </si>
  <si>
    <t>(六)地方政府债券转贷收入</t>
  </si>
  <si>
    <t>(七)调入预算稳定调节基金</t>
  </si>
  <si>
    <t>(八)地区间土地统筹指标交易收入</t>
  </si>
  <si>
    <r>
      <rPr>
        <sz val="18"/>
        <rFont val="方正小标宋简体"/>
        <charset val="134"/>
      </rPr>
      <t>赤峰市202</t>
    </r>
    <r>
      <rPr>
        <sz val="18"/>
        <rFont val="方正小标宋简体"/>
        <charset val="134"/>
      </rPr>
      <t>4</t>
    </r>
    <r>
      <rPr>
        <sz val="18"/>
        <rFont val="方正小标宋简体"/>
        <charset val="134"/>
      </rPr>
      <t xml:space="preserve">年一般公共预算支出决算表 </t>
    </r>
  </si>
  <si>
    <t>表二</t>
  </si>
  <si>
    <r>
      <rPr>
        <sz val="10"/>
        <rFont val="宋体"/>
        <charset val="134"/>
      </rPr>
      <t>人大批准</t>
    </r>
    <r>
      <rPr>
        <sz val="10"/>
        <rFont val="Times New Roman"/>
        <charset val="134"/>
      </rPr>
      <t xml:space="preserve">    </t>
    </r>
    <r>
      <rPr>
        <sz val="10"/>
        <rFont val="宋体"/>
        <charset val="134"/>
      </rPr>
      <t>预算数</t>
    </r>
  </si>
  <si>
    <t>年度          预算数</t>
  </si>
  <si>
    <r>
      <rPr>
        <sz val="10"/>
        <rFont val="宋体"/>
        <charset val="134"/>
      </rPr>
      <t>本年</t>
    </r>
    <r>
      <rPr>
        <sz val="10"/>
        <rFont val="Times New Roman"/>
        <charset val="134"/>
      </rPr>
      <t xml:space="preserve">                </t>
    </r>
    <r>
      <rPr>
        <sz val="10"/>
        <rFont val="宋体"/>
        <charset val="134"/>
      </rPr>
      <t>决算数</t>
    </r>
  </si>
  <si>
    <r>
      <rPr>
        <sz val="10"/>
        <rFont val="宋体"/>
        <charset val="134"/>
      </rPr>
      <t>上年</t>
    </r>
    <r>
      <rPr>
        <sz val="10"/>
        <rFont val="Times New Roman"/>
        <charset val="134"/>
      </rPr>
      <t xml:space="preserve">               </t>
    </r>
    <r>
      <rPr>
        <sz val="10"/>
        <rFont val="宋体"/>
        <charset val="134"/>
      </rPr>
      <t>决算数</t>
    </r>
  </si>
  <si>
    <r>
      <rPr>
        <sz val="10"/>
        <rFont val="宋体"/>
        <charset val="134"/>
      </rPr>
      <t>比上年</t>
    </r>
    <r>
      <rPr>
        <sz val="10"/>
        <rFont val="Times New Roman"/>
        <charset val="134"/>
      </rPr>
      <t xml:space="preserve">     </t>
    </r>
    <r>
      <rPr>
        <sz val="10"/>
        <rFont val="宋体"/>
        <charset val="134"/>
      </rPr>
      <t>增减额</t>
    </r>
  </si>
  <si>
    <r>
      <rPr>
        <sz val="10"/>
        <rFont val="宋体"/>
        <charset val="134"/>
      </rPr>
      <t>比上年增减</t>
    </r>
    <r>
      <rPr>
        <sz val="10"/>
        <rFont val="Times New Roman"/>
        <charset val="134"/>
      </rPr>
      <t xml:space="preserve">% </t>
    </r>
  </si>
  <si>
    <t>一般公共预算支出总计</t>
  </si>
  <si>
    <t>(一)一般公共预算支出小计</t>
  </si>
  <si>
    <t>1.一般公共服务支出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</si>
  <si>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</si>
  <si>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</si>
  <si>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</si>
  <si>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</si>
  <si>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</si>
  <si>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</si>
  <si>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</si>
  <si>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</si>
  <si>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</si>
  <si>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</si>
  <si>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</si>
  <si>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</si>
  <si>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</si>
  <si>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</si>
  <si>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</si>
  <si>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</si>
  <si>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</si>
  <si>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</si>
  <si>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</si>
  <si>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</si>
  <si>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</si>
  <si>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</si>
  <si>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</si>
  <si>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</si>
  <si>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</si>
  <si>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</si>
  <si>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</si>
  <si>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其他一般公共服务支出</t>
  </si>
  <si>
    <t>2.外交支出</t>
  </si>
  <si>
    <t>3.国防支出</t>
  </si>
  <si>
    <t xml:space="preserve"> 军费</t>
  </si>
  <si>
    <t xml:space="preserve"> 国防科研事业</t>
  </si>
  <si>
    <t xml:space="preserve"> 专项工程</t>
  </si>
  <si>
    <t xml:space="preserve"> 国防动员</t>
  </si>
  <si>
    <t xml:space="preserve"> 其他国防支出</t>
  </si>
  <si>
    <t>4.公共安全支出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</si>
  <si>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</si>
  <si>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</si>
  <si>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</si>
  <si>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</si>
  <si>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</si>
  <si>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</si>
  <si>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</si>
  <si>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</si>
  <si>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</si>
  <si>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</si>
  <si>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</si>
  <si>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5.教育支出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</si>
  <si>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</si>
  <si>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</si>
  <si>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</si>
  <si>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</si>
  <si>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</si>
  <si>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</si>
  <si>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</si>
  <si>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</si>
  <si>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</si>
  <si>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</si>
  <si>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6.科学技术支出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</si>
  <si>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</si>
  <si>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</si>
  <si>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</si>
  <si>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</si>
  <si>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</si>
  <si>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</si>
  <si>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</si>
  <si>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</si>
  <si>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</si>
  <si>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</si>
  <si>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7.文化旅游体育与传媒支出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</si>
  <si>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</si>
  <si>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</si>
  <si>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</si>
  <si>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</si>
  <si>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</si>
  <si>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</si>
  <si>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8.社会保障和就业支出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</si>
  <si>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</si>
  <si>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</si>
  <si>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</si>
  <si>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</si>
  <si>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</si>
  <si>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</si>
  <si>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</si>
  <si>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</si>
  <si>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</si>
  <si>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</si>
  <si>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</si>
  <si>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</si>
  <si>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</si>
  <si>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</si>
  <si>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</si>
  <si>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</si>
  <si>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</si>
  <si>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</si>
  <si>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</si>
  <si>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</si>
  <si>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</si>
  <si>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9.卫生健康支出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</si>
  <si>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</si>
  <si>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</si>
  <si>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</si>
  <si>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</si>
  <si>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</si>
  <si>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</si>
  <si>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</si>
  <si>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</si>
  <si>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</si>
  <si>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</si>
  <si>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</si>
  <si>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</si>
  <si>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</si>
  <si>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其他卫生健康支出</t>
  </si>
  <si>
    <t>10.节能环保支出</t>
  </si>
  <si>
    <t xml:space="preserve"> 环境保护管理事务</t>
  </si>
  <si>
    <t xml:space="preserve"> 环境监测与监察</t>
  </si>
  <si>
    <t xml:space="preserve"> 污染防治</t>
  </si>
  <si>
    <t xml:space="preserve"> 自然生态保护</t>
  </si>
  <si>
    <t xml:space="preserve"> 森林保护修复</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</si>
  <si>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</si>
  <si>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</si>
  <si>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</si>
  <si>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</si>
  <si>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</si>
  <si>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</si>
  <si>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</si>
  <si>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</si>
  <si>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</si>
  <si>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11.城乡社区支出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</si>
  <si>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</si>
  <si>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</si>
  <si>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</si>
  <si>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</si>
  <si>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</si>
  <si>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</si>
  <si>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12.农林水支出</t>
  </si>
  <si>
    <t xml:space="preserve"> 农业农村</t>
  </si>
  <si>
    <t xml:space="preserve"> 林业和草原</t>
  </si>
  <si>
    <t xml:space="preserve"> 水利</t>
  </si>
  <si>
    <t xml:space="preserve"> 巩固脱贫衔接乡村振兴</t>
  </si>
  <si>
    <t xml:space="preserve"> 农村综合改革</t>
  </si>
  <si>
    <t xml:space="preserve"> 普惠金融发展支出</t>
  </si>
  <si>
    <t xml:space="preserve"> 目标价格补贴</t>
  </si>
  <si>
    <t xml:space="preserve"> 其他农林水支出</t>
  </si>
  <si>
    <t>13.交通运输支出</t>
  </si>
  <si>
    <t xml:space="preserve"> 公路水路运输</t>
  </si>
  <si>
    <t xml:space="preserve"> 铁路运输</t>
  </si>
  <si>
    <t xml:space="preserve"> 民用航空运输</t>
  </si>
  <si>
    <t xml:space="preserve"> 邮政业支出</t>
  </si>
  <si>
    <t xml:space="preserve"> 其他交通运输支出</t>
  </si>
  <si>
    <t>14.资源勘探工业信息等支出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</si>
  <si>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</si>
  <si>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</si>
  <si>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</si>
  <si>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</si>
  <si>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</si>
  <si>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</si>
  <si>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</si>
  <si>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15.商业服务业等支出</t>
  </si>
  <si>
    <t xml:space="preserve"> 商业流通事务</t>
  </si>
  <si>
    <t xml:space="preserve"> 涉外发展服务支出</t>
  </si>
  <si>
    <t xml:space="preserve"> 其他商业服务业等支出</t>
  </si>
  <si>
    <t>16.金融支出</t>
  </si>
  <si>
    <t xml:space="preserve"> 金融部门行政支出</t>
  </si>
  <si>
    <t xml:space="preserve"> 金融部门监管支出</t>
  </si>
  <si>
    <t xml:space="preserve"> 金融发展支出</t>
  </si>
  <si>
    <t xml:space="preserve"> 金融调控支出</t>
  </si>
  <si>
    <t xml:space="preserve"> 其他金融支出</t>
  </si>
  <si>
    <t>17.援助其他地区支出</t>
  </si>
  <si>
    <t>18.自然资源海洋气象等支出</t>
  </si>
  <si>
    <t xml:space="preserve"> 自然资源事务</t>
  </si>
  <si>
    <t xml:space="preserve"> 气象事务</t>
  </si>
  <si>
    <t xml:space="preserve"> 其他自然资源海洋气象等支出</t>
  </si>
  <si>
    <t>19.住房保障支出</t>
  </si>
  <si>
    <t xml:space="preserve"> 保障性安居工程支出</t>
  </si>
  <si>
    <t xml:space="preserve"> 住房改革支出</t>
  </si>
  <si>
    <t xml:space="preserve"> 城乡社区住宅</t>
  </si>
  <si>
    <t>20.粮油物资储备支出</t>
  </si>
  <si>
    <t xml:space="preserve"> 粮油物资事务</t>
  </si>
  <si>
    <t xml:space="preserve"> 能源储备</t>
  </si>
  <si>
    <t xml:space="preserve"> 粮油储备</t>
  </si>
  <si>
    <t xml:space="preserve"> 重要商品储备</t>
  </si>
  <si>
    <t>21.灾害防治及应急管理支出</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</si>
  <si>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</si>
  <si>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</si>
  <si>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</si>
  <si>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</si>
  <si>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</si>
  <si>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</si>
  <si>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</si>
  <si>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22.预备费</t>
  </si>
  <si>
    <t>23.其他支出(类)</t>
  </si>
  <si>
    <t xml:space="preserve"> 年初预留</t>
  </si>
  <si>
    <t xml:space="preserve"> 其他支出(款)</t>
  </si>
  <si>
    <t>24.债务付息支出</t>
  </si>
  <si>
    <t xml:space="preserve"> 中央政府国内债务付息支出</t>
  </si>
  <si>
    <t xml:space="preserve"> 中央政府国外债务付息支出</t>
  </si>
  <si>
    <t xml:space="preserve"> 地方政府一般债务付息支出</t>
  </si>
  <si>
    <t>25.债务发行费用支出</t>
  </si>
  <si>
    <t xml:space="preserve"> 中央政府国内债务发行费用支出</t>
  </si>
  <si>
    <t xml:space="preserve"> 中央政府国外债务发行费用支出</t>
  </si>
  <si>
    <t xml:space="preserve"> 地方政府一般债务发行费用支出</t>
  </si>
  <si>
    <t>(二)上解上级支出</t>
  </si>
  <si>
    <t>(三)债务还本支出</t>
  </si>
  <si>
    <t>(四)补充预算稳定调节基金</t>
  </si>
  <si>
    <t>(五)调出资金</t>
  </si>
  <si>
    <t>(六)地区间土地统筹指标交易支出</t>
  </si>
  <si>
    <t>(七)待偿债再融资一般债券结余</t>
  </si>
  <si>
    <t>(八)年终结余</t>
  </si>
  <si>
    <r>
      <rPr>
        <sz val="18"/>
        <rFont val="方正小标宋简体"/>
        <charset val="134"/>
      </rPr>
      <t>赤峰市202</t>
    </r>
    <r>
      <rPr>
        <sz val="18"/>
        <rFont val="方正小标宋简体"/>
        <charset val="134"/>
      </rPr>
      <t>4</t>
    </r>
    <r>
      <rPr>
        <sz val="18"/>
        <rFont val="方正小标宋简体"/>
        <charset val="134"/>
      </rPr>
      <t>年一般公共预算支出经济分类决算表</t>
    </r>
  </si>
  <si>
    <t>表三</t>
  </si>
  <si>
    <t>经济分类科目名称</t>
  </si>
  <si>
    <t>一般公共预算支出</t>
  </si>
  <si>
    <t>一般公共预算基本支出</t>
  </si>
  <si>
    <t>一般公共预算支出小计</t>
  </si>
  <si>
    <t>1.机关工资福利支出</t>
  </si>
  <si>
    <t xml:space="preserve">  工资奖金津补贴</t>
  </si>
  <si>
    <t xml:space="preserve">  社会保障缴费</t>
  </si>
  <si>
    <t xml:space="preserve">  住房公积金</t>
  </si>
  <si>
    <t xml:space="preserve">  其他工资福利支出</t>
  </si>
  <si>
    <t>2.机关商品和服务支出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</si>
  <si>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</si>
  <si>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</si>
  <si>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</si>
  <si>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</si>
  <si>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</si>
  <si>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</si>
  <si>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</si>
  <si>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</si>
  <si>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</si>
  <si>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</si>
  <si>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3.机关资本性支出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</si>
  <si>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</si>
  <si>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</si>
  <si>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</si>
  <si>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</si>
  <si>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</si>
  <si>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</si>
  <si>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</si>
  <si>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4.机关资本性支出(基本建设)</t>
  </si>
  <si>
    <t>5.对事业单位经常性补助</t>
  </si>
  <si>
    <t xml:space="preserve">  工资福利支出</t>
  </si>
  <si>
    <t xml:space="preserve">  商品和服务支出</t>
  </si>
  <si>
    <t xml:space="preserve">  其他对事业单位补助</t>
  </si>
  <si>
    <t>6.对事业单位资本性补助</t>
  </si>
  <si>
    <t xml:space="preserve">  资本性支出</t>
  </si>
  <si>
    <t xml:space="preserve">  资本性支出(基本建设)</t>
  </si>
  <si>
    <t>7.对企业补助</t>
  </si>
  <si>
    <t xml:space="preserve">  费用补贴</t>
  </si>
  <si>
    <t xml:space="preserve">  利息补贴</t>
  </si>
  <si>
    <t xml:space="preserve">  其他对企业补助</t>
  </si>
  <si>
    <t>8.对企业资本性支出</t>
  </si>
  <si>
    <t xml:space="preserve">  资本金注入</t>
  </si>
  <si>
    <t xml:space="preserve">  资本金注入(基本建设)</t>
  </si>
  <si>
    <t xml:space="preserve">  政府投资基金股权投资</t>
  </si>
  <si>
    <t xml:space="preserve">  其他对企业资本性支出</t>
  </si>
  <si>
    <t>9.对个人和家庭的补助</t>
  </si>
  <si>
    <t xml:space="preserve">  社会福利和救助</t>
  </si>
  <si>
    <t xml:space="preserve">  助学金</t>
  </si>
  <si>
    <t xml:space="preserve">  个人农业生产补贴</t>
  </si>
  <si>
    <t xml:space="preserve">  离退休费</t>
  </si>
  <si>
    <t xml:space="preserve">  其他对个人和家庭补助</t>
  </si>
  <si>
    <t>10.对社会保障基金补助</t>
  </si>
  <si>
    <t xml:space="preserve">  对社会保险基金补助</t>
  </si>
  <si>
    <t xml:space="preserve">  补充全国社会保障基金</t>
  </si>
  <si>
    <t xml:space="preserve">  对机关事业单位职业年金的补助</t>
  </si>
  <si>
    <t>11.债务利息及费用支出</t>
  </si>
  <si>
    <t xml:space="preserve">  国内债务付息</t>
  </si>
  <si>
    <t xml:space="preserve">  国外债务付息</t>
  </si>
  <si>
    <t xml:space="preserve">  国内债务发行费用</t>
  </si>
  <si>
    <t xml:space="preserve">  国外债务发行费用</t>
  </si>
  <si>
    <t>12.其他支出</t>
  </si>
  <si>
    <t xml:space="preserve">  国家赔偿费用支出</t>
  </si>
  <si>
    <t xml:space="preserve">  对民间非营利组织和群众性自治组织补贴</t>
  </si>
  <si>
    <t xml:space="preserve">  经常性赠与</t>
  </si>
  <si>
    <t xml:space="preserve">  资本性赠与</t>
  </si>
  <si>
    <t xml:space="preserve">  其他支出</t>
  </si>
  <si>
    <t>赤峰市2024年对旗县区转移支付情况表</t>
  </si>
  <si>
    <t>表四</t>
  </si>
  <si>
    <r>
      <rPr>
        <sz val="10"/>
        <rFont val="宋体"/>
        <charset val="134"/>
      </rPr>
      <t>项</t>
    </r>
    <r>
      <rPr>
        <sz val="10"/>
        <rFont val="Times New Roman"/>
        <charset val="134"/>
      </rPr>
      <t xml:space="preserve">          </t>
    </r>
    <r>
      <rPr>
        <sz val="10"/>
        <rFont val="宋体"/>
        <charset val="134"/>
      </rPr>
      <t>目</t>
    </r>
  </si>
  <si>
    <t>合计</t>
  </si>
  <si>
    <t>自治区下达</t>
  </si>
  <si>
    <t>本级安排</t>
  </si>
  <si>
    <t>一、一般公共预算转移性支出</t>
  </si>
  <si>
    <t>（一）一般性转移支付支出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</si>
  <si>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</si>
  <si>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</si>
  <si>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</si>
  <si>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</si>
  <si>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</si>
  <si>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</si>
  <si>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</si>
  <si>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</si>
  <si>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</si>
  <si>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巩固脱贫攻坚成果衔接乡村振兴转移支付支出</t>
  </si>
  <si>
    <t xml:space="preserve">      一般公共服务共同财政事权转移支付</t>
  </si>
  <si>
    <t xml:space="preserve">      公共安全共同财政事权转移支付支出</t>
  </si>
  <si>
    <t xml:space="preserve">      教育共同财政事权转移支付支出</t>
  </si>
  <si>
    <t xml:space="preserve">      科学技术共同财政事权转移支付支出</t>
  </si>
  <si>
    <r>
      <rPr>
        <sz val="10"/>
        <rFont val="宋体"/>
        <charset val="134"/>
      </rPr>
      <t xml:space="preserve">   </t>
    </r>
    <r>
      <rPr>
        <sz val="10"/>
        <rFont val="宋体"/>
        <charset val="134"/>
      </rPr>
      <t xml:space="preserve"> </t>
    </r>
    <r>
      <rPr>
        <sz val="10"/>
        <rFont val="宋体"/>
        <charset val="134"/>
      </rPr>
      <t xml:space="preserve">   文化旅游体育与传媒共同财政事权转移支付支出</t>
    </r>
  </si>
  <si>
    <t xml:space="preserve">      社会保障和就业共同财政事权转移支付支出</t>
  </si>
  <si>
    <t xml:space="preserve">      医疗卫生共同财政事权转移支付支出</t>
  </si>
  <si>
    <t xml:space="preserve">      节能环保共同财政事权转移支付支出</t>
  </si>
  <si>
    <t xml:space="preserve">      农林水共同财政事权转移支付支出</t>
  </si>
  <si>
    <t xml:space="preserve">      交通运输共同财政事权转移支付支出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</si>
  <si>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</si>
  <si>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</si>
  <si>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</si>
  <si>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t>
  </si>
  <si>
    <t xml:space="preserve">      增值税留抵退税转移支付支出</t>
  </si>
  <si>
    <t xml:space="preserve">      其他退税减税降费转移支付支出</t>
  </si>
  <si>
    <t xml:space="preserve">      其他一般性转移支付支出</t>
  </si>
  <si>
    <t>（二）专项转移支付支出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</si>
  <si>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</si>
  <si>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</si>
  <si>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</si>
  <si>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</si>
  <si>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</si>
  <si>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</si>
  <si>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</si>
  <si>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</si>
  <si>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</si>
  <si>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</si>
  <si>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</si>
  <si>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</si>
  <si>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</si>
  <si>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</si>
  <si>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</si>
  <si>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</si>
  <si>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</si>
  <si>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</si>
  <si>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</si>
  <si>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</si>
  <si>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其他支出</t>
  </si>
  <si>
    <t>二、政府性基金预算转移性支出</t>
  </si>
  <si>
    <r>
      <rPr>
        <sz val="18"/>
        <rFont val="方正小标宋简体"/>
        <charset val="134"/>
      </rPr>
      <t>赤峰市202</t>
    </r>
    <r>
      <rPr>
        <sz val="18"/>
        <rFont val="方正小标宋简体"/>
        <charset val="134"/>
      </rPr>
      <t>4</t>
    </r>
    <r>
      <rPr>
        <sz val="18"/>
        <rFont val="方正小标宋简体"/>
        <charset val="134"/>
      </rPr>
      <t>年一般公共预算分旗县区转移支付情况表</t>
    </r>
  </si>
  <si>
    <t>表五</t>
  </si>
  <si>
    <r>
      <rPr>
        <sz val="10"/>
        <rFont val="宋体"/>
        <charset val="134"/>
      </rPr>
      <t>地</t>
    </r>
    <r>
      <rPr>
        <sz val="10"/>
        <rFont val="Times New Roman"/>
        <charset val="134"/>
      </rPr>
      <t xml:space="preserve">          </t>
    </r>
    <r>
      <rPr>
        <sz val="10"/>
        <rFont val="宋体"/>
        <charset val="134"/>
      </rPr>
      <t>区</t>
    </r>
  </si>
  <si>
    <t>合   计</t>
  </si>
  <si>
    <t>一般性转移支付</t>
  </si>
  <si>
    <t>专项转移支付</t>
  </si>
  <si>
    <t>旗县区合计</t>
  </si>
  <si>
    <t>红山区</t>
  </si>
  <si>
    <t>松山区</t>
  </si>
  <si>
    <t>元宝山区</t>
  </si>
  <si>
    <t>阿鲁科尔沁旗</t>
  </si>
  <si>
    <t>巴林左旗</t>
  </si>
  <si>
    <t>巴林右旗</t>
  </si>
  <si>
    <t>林西县</t>
  </si>
  <si>
    <t>克什克腾旗</t>
  </si>
  <si>
    <t>翁牛特旗</t>
  </si>
  <si>
    <t>喀喇沁旗</t>
  </si>
  <si>
    <t>宁城县</t>
  </si>
  <si>
    <t>敖汉旗</t>
  </si>
  <si>
    <r>
      <rPr>
        <sz val="18"/>
        <rFont val="方正小标宋简体"/>
        <charset val="134"/>
      </rPr>
      <t>赤峰市202</t>
    </r>
    <r>
      <rPr>
        <sz val="18"/>
        <rFont val="方正小标宋简体"/>
        <charset val="134"/>
      </rPr>
      <t>4</t>
    </r>
    <r>
      <rPr>
        <sz val="18"/>
        <rFont val="方正小标宋简体"/>
        <charset val="134"/>
      </rPr>
      <t>年专项转移支付分地区情况表</t>
    </r>
  </si>
  <si>
    <t>表六</t>
  </si>
  <si>
    <r>
      <rPr>
        <sz val="10"/>
        <rFont val="宋体"/>
        <charset val="134"/>
      </rPr>
      <t xml:space="preserve">项      </t>
    </r>
    <r>
      <rPr>
        <sz val="10"/>
        <rFont val="宋体"/>
        <charset val="134"/>
      </rPr>
      <t>目</t>
    </r>
  </si>
  <si>
    <t>“草原英才”工程专项资金</t>
  </si>
  <si>
    <t>“惠民暖企 乐享消费”汽车购置补贴市级补助资金</t>
  </si>
  <si>
    <t>“退城进园”优惠政策资金</t>
  </si>
  <si>
    <t>2017-2020年度新能源汽车自治区本级购置补助资金</t>
  </si>
  <si>
    <t>2023年第4季度-2024年第1-3季度餐厨废弃资源化利用和无害化处理项目补贴处理费</t>
  </si>
  <si>
    <t>2023年度城乡建设用地增减挂钩节余指标跨省域调剂资金</t>
  </si>
  <si>
    <t>2023年市级湿地保护及森林草原建设专项资金</t>
  </si>
  <si>
    <t>2023年外经贸发展专项资金</t>
  </si>
  <si>
    <t>增发2023年国债城市排水防涝能力提升补助资金</t>
  </si>
  <si>
    <t>部分自治区农业产业发展资金</t>
  </si>
  <si>
    <t>2023年自治区饲草基地保障建设项目资金</t>
  </si>
  <si>
    <t>2024年“快递进村”补贴资金</t>
  </si>
  <si>
    <t>2024年“四好农村路”专项资金</t>
  </si>
  <si>
    <t>2024年“退橙一批”和“纾困一批”化债补助资金</t>
  </si>
  <si>
    <t>2024年保供型冷链物流体系建设专项资金</t>
  </si>
  <si>
    <t>2024年殡葬基本服务补助资金</t>
  </si>
  <si>
    <t>2024年“贴息一批”化债补助资金</t>
  </si>
  <si>
    <t>2024年军民融合发展专项资金</t>
  </si>
  <si>
    <t>2024年宣传文化发展专项资金</t>
  </si>
  <si>
    <t>2024年自治区科技成果转化专项资金</t>
  </si>
  <si>
    <t>2024年第三次土壤普查市级配套资金</t>
  </si>
  <si>
    <t>2024年自治区科技创新引导奖励资金</t>
  </si>
  <si>
    <t>2024年东北振兴专项转移支付预算</t>
  </si>
  <si>
    <t>2024年国有企业职教幼教退休教师待遇补差</t>
  </si>
  <si>
    <t>2024年度自治区解决国有企业历史改革遗留问题补助资金</t>
  </si>
  <si>
    <t>2024年非公有制企业和社会组织党组织建设补助资金预算</t>
  </si>
  <si>
    <t>2024年继续支持自治区级田园综合体（2021-2023年项目）建设试点资金</t>
  </si>
  <si>
    <t>2024年农村金融机构定向费用奖补资金</t>
  </si>
  <si>
    <t>2024年农村牧区人居环境综合治理示范试点项目资金</t>
  </si>
  <si>
    <t>2024年农村牧区人口相对集中地区生活污水集中治理项目资金</t>
  </si>
  <si>
    <t>2024年农业经营主体能力提升资金</t>
  </si>
  <si>
    <t>2024年普通高校家庭经济困难学生入学资助资金</t>
  </si>
  <si>
    <t>2024年社区居委会建设资金</t>
  </si>
  <si>
    <t>2024年社区老年教育专项资金</t>
  </si>
  <si>
    <t>2024年生大卫生服务补助资金预算</t>
  </si>
  <si>
    <t>2024年市本级地膜污染防治资金</t>
  </si>
  <si>
    <t>2024年自治区农业防灾减灾和水利救灾资金</t>
  </si>
  <si>
    <t>2024年市本级动物防疫补助资金</t>
  </si>
  <si>
    <t>2024年市本级林业和草原专项资金预算</t>
  </si>
  <si>
    <t>2024年市本级农村牧区厕所革命补助资金</t>
  </si>
  <si>
    <t>2024年中央支持农村牧区厕所革命财政奖补资金</t>
  </si>
  <si>
    <t>2024年市本级生态环境保护专项资金</t>
  </si>
  <si>
    <t>2024年市本级渔业专项资金</t>
  </si>
  <si>
    <t>2024年市级财政森林病虫害防治专项资金预算</t>
  </si>
  <si>
    <t>2024年思想政治和体美劳教育资金</t>
  </si>
  <si>
    <t>2024年通用航空发展专项资金</t>
  </si>
  <si>
    <t>2024年土地指标跨省域调剂收入安排的支出预算</t>
  </si>
  <si>
    <t>2024年校园足球试点专项资金</t>
  </si>
  <si>
    <t>2024年以工代赈示范工程专项中央基建投资预算</t>
  </si>
  <si>
    <t>2024年政府购买社会救助服务引导资金</t>
  </si>
  <si>
    <t>2024年政府购买统计调查服务经费</t>
  </si>
  <si>
    <t>2024年中央财政支持普惠金融发展示范区奖补资金</t>
  </si>
  <si>
    <t>2024年自治区大气污染防治资金预算</t>
  </si>
  <si>
    <t>2024年中央农村环境整治资金预算</t>
  </si>
  <si>
    <t>2024年中央水污染防治资金预算</t>
  </si>
  <si>
    <t>2024年中央引导地方科技发展资金</t>
  </si>
  <si>
    <t>2024年中央预算内投资水利专项自治区配套资金预算</t>
  </si>
  <si>
    <t>水利专项（重大骨干防洪减灾方向等）2024年中央基建投资预算</t>
  </si>
  <si>
    <t>2024年重大传染病防控经费</t>
  </si>
  <si>
    <t>2024年自治区本级农牧业产业发展资金</t>
  </si>
  <si>
    <t>2024年自治区本级新增一般债券资金预算用于公路建设项目</t>
  </si>
  <si>
    <t>2024年自治区部分种业振兴资金</t>
  </si>
  <si>
    <t>2024年自治区财政林业草原改革发展资金</t>
  </si>
  <si>
    <t>2024年自治区财政林业草原生态保护恢复资金</t>
  </si>
  <si>
    <t>2023年自治区城市基础设施建设与维护资金</t>
  </si>
  <si>
    <t>2024年自治区城市燃气管道等老化更新综合改造示范项目资金</t>
  </si>
  <si>
    <t>2024年自治区城市生命线安全工程建设资金</t>
  </si>
  <si>
    <t>2024年自治区城镇污水处理奖励资金</t>
  </si>
  <si>
    <t>2024年自治区扶持嘎查村级集体经济发展资金</t>
  </si>
  <si>
    <t>2024年自治区环境保护监管资金预算</t>
  </si>
  <si>
    <t>2024年自治区旅游发展专项资金</t>
  </si>
  <si>
    <t>2024年自治区农村牧区垃圾处理补助资金及小城镇建设奖励资金</t>
  </si>
  <si>
    <t>2024年自治区农村牧区人口相对集中地区生活垃圾治理资金</t>
  </si>
  <si>
    <t>2024年自治区农村牧区文化示范户补贴资金</t>
  </si>
  <si>
    <t>2024年农村综合改革转移支付预算</t>
  </si>
  <si>
    <t>2024年自治区社区党组织活动场所建设奖补资金</t>
  </si>
  <si>
    <t>2024年自治区水利发展资金预算</t>
  </si>
  <si>
    <t>2024年自治区推进新型城镇化及城乡公共设施建设资金</t>
  </si>
  <si>
    <t>2024年自治区文化旅游商品传承创新专项资金</t>
  </si>
  <si>
    <t>2024年市级乌兰牧骑专项资金</t>
  </si>
  <si>
    <t>2024年自治区衔接资金（支持农村牧区供水保障工程建设）</t>
  </si>
  <si>
    <t>2024年自治区养老服务能力提升补助资金</t>
  </si>
  <si>
    <t>2024年自治区艺术发展专项资金</t>
  </si>
  <si>
    <t>2024年自治区预算内基本建设投资预算</t>
  </si>
  <si>
    <t>2024年自治区重点产业发展专项资金</t>
  </si>
  <si>
    <t>2024年自治区自然资源领域转移支付资金预算</t>
  </si>
  <si>
    <t>保障性安居工程配套基础设施专项2024年中央基建投资预算</t>
  </si>
  <si>
    <t>城市地下管网及设施专项2024年中央基建投资预算</t>
  </si>
  <si>
    <t>城乡冷链和国家物流枢纽建设专项2024年中央基建投资预算</t>
  </si>
  <si>
    <t>赤峰市煤矿安全监控中心运行经费</t>
  </si>
  <si>
    <t>赤峰市特色文化IP建设资金</t>
  </si>
  <si>
    <t>东北振兴新动能培育平台及设施建设项目预算</t>
  </si>
  <si>
    <t>国防战备公路资金预算（M）</t>
  </si>
  <si>
    <t>教育、医疗卫生、养老托育专项（产粮大县方向）2024年中央基建投资预算</t>
  </si>
  <si>
    <t>教育强国基础设施建设工程专项2024年中央基建投资预算</t>
  </si>
  <si>
    <t>节能降碳专项2024年中央基建投资（M）</t>
  </si>
  <si>
    <t>克什克腾旗世界地质公园中期评估补助经费预算指标</t>
  </si>
  <si>
    <t>林业执法监管能力提升项目2024年中央基建投资预算</t>
  </si>
  <si>
    <t>旅游环境治理工作经费</t>
  </si>
  <si>
    <t>农业专项（种子工程和动值物保护能力提升方向）2024年中央基建投资预算</t>
  </si>
  <si>
    <t>生态保护修复专项2024年中央基建投资预算</t>
  </si>
  <si>
    <t>增发2023年国债自然灾害应急能力提升工程补助资金预算</t>
  </si>
  <si>
    <t>市级生鲜乳加工增量补贴资金</t>
  </si>
  <si>
    <t>市级生鲜乳喷粉补贴资金</t>
  </si>
  <si>
    <t>松山区2301、2302人防工程资金</t>
  </si>
  <si>
    <t>增发2023年国债重点自然灾害综合防治体系建设工程补助资金预算</t>
  </si>
  <si>
    <t>2024年ZXFJZDSM补助经费</t>
  </si>
  <si>
    <t>2024年赤峰平煤投资有限公司中小学退休教师工资待遇补差和工残及职业病、遗属津贴及生活费</t>
  </si>
  <si>
    <t>2024年档案信息工作保障和激励奖补专项资金</t>
  </si>
  <si>
    <t>2024年地方教育专项资金预算</t>
  </si>
  <si>
    <t>2024年度社会综合治理专项经费</t>
  </si>
  <si>
    <t>2024年高龄津贴补助资金</t>
  </si>
  <si>
    <t>2024年公安机关命案奖励工作经费</t>
  </si>
  <si>
    <t>2024年经济困难老年人养老服务补贴资金</t>
  </si>
  <si>
    <t>2024年科普专项资金</t>
  </si>
  <si>
    <t>2024年目标价格补贴核查经费预算</t>
  </si>
  <si>
    <t>2024年社会救助协理员工作补贴资金</t>
  </si>
  <si>
    <t>2024年文革“三民”生活补贴资金</t>
  </si>
  <si>
    <t>2024年市级人间布鲁氏菌病防治补助资金</t>
  </si>
  <si>
    <t>2024年消防救援站建设补助资金（M）</t>
  </si>
  <si>
    <t>2024年优秀中青年教师助力乡村振兴支教补贴资金</t>
  </si>
  <si>
    <t>2024年自治区社区党组织服务群众资金</t>
  </si>
  <si>
    <t>部分2024年自治区财政衔接推进乡村振兴补助资金</t>
  </si>
  <si>
    <t>调整赤峰市科技项目资金</t>
  </si>
  <si>
    <t>预下达2024年中央财政“三北”工程补助资金预算</t>
  </si>
  <si>
    <t>自治区防沙治沙基金</t>
  </si>
  <si>
    <t>支持东北优先所黑土地建成高标准农田（超长期国债）</t>
  </si>
  <si>
    <t>重点地区转型发展专项（资源型地区转型发展方向）2024年中央基建投资预算</t>
  </si>
  <si>
    <t>2023年自治区本级部分农业相关转移支付资金</t>
  </si>
  <si>
    <t>2024年自治区本级农牧产业发展资金</t>
  </si>
  <si>
    <t>2024年自治区重点产业发展资金战略性新兴产业发展项目资金</t>
  </si>
  <si>
    <r>
      <rPr>
        <sz val="18"/>
        <rFont val="方正小标宋简体"/>
        <charset val="134"/>
      </rPr>
      <t>赤峰市202</t>
    </r>
    <r>
      <rPr>
        <sz val="18"/>
        <rFont val="方正小标宋简体"/>
        <charset val="134"/>
      </rPr>
      <t>4</t>
    </r>
    <r>
      <rPr>
        <sz val="18"/>
        <rFont val="方正小标宋简体"/>
        <charset val="134"/>
      </rPr>
      <t xml:space="preserve">年政府性基金预算收入决算表 </t>
    </r>
  </si>
  <si>
    <t>表七</t>
  </si>
  <si>
    <t xml:space="preserve"> </t>
  </si>
  <si>
    <t>人大批准              预算数</t>
  </si>
  <si>
    <t>年度              预算数</t>
  </si>
  <si>
    <t>本年                决算数</t>
  </si>
  <si>
    <t xml:space="preserve">完成                 预算%           </t>
  </si>
  <si>
    <t>上年                决算数</t>
  </si>
  <si>
    <t>比上年                  增减额</t>
  </si>
  <si>
    <t xml:space="preserve">比上年             增减% </t>
  </si>
  <si>
    <t>政府性基金收入总计</t>
  </si>
  <si>
    <t>(一)政府性基金收入小计</t>
  </si>
  <si>
    <t xml:space="preserve"> 国有土地收益基金收入</t>
  </si>
  <si>
    <t/>
  </si>
  <si>
    <t xml:space="preserve"> 农业土地开发资金收入</t>
  </si>
  <si>
    <t xml:space="preserve"> 国有土地使用权出让收入</t>
  </si>
  <si>
    <t xml:space="preserve"> 城市基础设施配套费收入</t>
  </si>
  <si>
    <t xml:space="preserve"> 车辆通行费</t>
  </si>
  <si>
    <t xml:space="preserve"> 污水处理费收入</t>
  </si>
  <si>
    <t xml:space="preserve"> 其他政府性基金收入</t>
  </si>
  <si>
    <t xml:space="preserve"> 国有土地使用权出让金专
项债务对应项目专项收入  </t>
  </si>
  <si>
    <t xml:space="preserve"> 其他政府性基金专项债务对应项目专项收入  </t>
  </si>
  <si>
    <t>(三)上年结转收入</t>
  </si>
  <si>
    <t>(四)调入资金</t>
  </si>
  <si>
    <t>(五)地方政府专项债券转贷收入</t>
  </si>
  <si>
    <r>
      <rPr>
        <sz val="18"/>
        <rFont val="方正小标宋简体"/>
        <charset val="134"/>
      </rPr>
      <t>赤峰市202</t>
    </r>
    <r>
      <rPr>
        <sz val="18"/>
        <rFont val="方正小标宋简体"/>
        <charset val="134"/>
      </rPr>
      <t>4</t>
    </r>
    <r>
      <rPr>
        <sz val="18"/>
        <rFont val="方正小标宋简体"/>
        <charset val="134"/>
      </rPr>
      <t xml:space="preserve">年政府性基金预算支出决算表 </t>
    </r>
  </si>
  <si>
    <t>表八</t>
  </si>
  <si>
    <t>政府性基金支出总计</t>
  </si>
  <si>
    <t>(一)政府性基金支出小计</t>
  </si>
  <si>
    <t>1.文化旅游体育与传媒支出</t>
  </si>
  <si>
    <t xml:space="preserve">  国家电影事业发展专项资金安排的支出</t>
  </si>
  <si>
    <t xml:space="preserve">  旅游发展基金支出</t>
  </si>
  <si>
    <t xml:space="preserve">  国家电影事业发展专项资金对应专项债务收入安排的支出</t>
  </si>
  <si>
    <t>2.节能环保支出</t>
  </si>
  <si>
    <t xml:space="preserve">  超长期特别国债安排的支出</t>
  </si>
  <si>
    <t>3.城乡社区支出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</si>
  <si>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</si>
  <si>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</si>
  <si>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</si>
  <si>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</si>
  <si>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</si>
  <si>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棚户区改造专项债券收入安排的支出 </t>
  </si>
  <si>
    <t xml:space="preserve">  国有土地使用权出让收入对应专项债务收入安排的支出</t>
  </si>
  <si>
    <t>4.农林水支出</t>
  </si>
  <si>
    <t xml:space="preserve">  大中型水库库区基金安排的支出</t>
  </si>
  <si>
    <t xml:space="preserve">  国家重大水利工程建设基金安排的支出</t>
  </si>
  <si>
    <t xml:space="preserve">  大中型水库移民后期扶持基金支出</t>
  </si>
  <si>
    <t>5.交通运输支出</t>
  </si>
  <si>
    <t xml:space="preserve">  车辆通行费安排的支出</t>
  </si>
  <si>
    <t xml:space="preserve">  民航发展基金支出</t>
  </si>
  <si>
    <t xml:space="preserve">  政府收费公路专项债券收入安排的支出 </t>
  </si>
  <si>
    <r>
      <rPr>
        <sz val="10"/>
        <rFont val="宋体"/>
        <charset val="134"/>
      </rPr>
      <t>6</t>
    </r>
    <r>
      <rPr>
        <sz val="10"/>
        <rFont val="宋体"/>
        <charset val="134"/>
      </rPr>
      <t>.资源勘探信息等支出</t>
    </r>
  </si>
  <si>
    <t>7.金融支出</t>
  </si>
  <si>
    <t>8.住房保障支出</t>
  </si>
  <si>
    <t>9.其他支出</t>
  </si>
  <si>
    <t xml:space="preserve">  其他政府性基金及对应专项债务收入安排的支出</t>
  </si>
  <si>
    <t xml:space="preserve">  彩票发行销售机构业务费安排的支出</t>
  </si>
  <si>
    <t xml:space="preserve">  彩票公益金安排的支出</t>
  </si>
  <si>
    <t xml:space="preserve">  超长期特别国债安排的其他支出</t>
  </si>
  <si>
    <t>10.债务付息支出</t>
  </si>
  <si>
    <t>11.债务发行费用支出</t>
  </si>
  <si>
    <t>12.抗疫特别国债安排的支出</t>
  </si>
  <si>
    <t>(二)补助下级支出</t>
  </si>
  <si>
    <t>(三)地方政府债务还本支出</t>
  </si>
  <si>
    <t>(四)上解上级支出</t>
  </si>
  <si>
    <t>(六)待偿债再融资一般债券结余</t>
  </si>
  <si>
    <t>(七)年终结余</t>
  </si>
  <si>
    <t>赤峰市2024年政府性基金预算转移支付分地区情况表</t>
  </si>
  <si>
    <t>表九</t>
  </si>
  <si>
    <t>2023-2024年自治区财政专项彩票公益金支持社会公益事业发展项目剩余支持资金</t>
  </si>
  <si>
    <t>提前下达2024年民航发展基金预算</t>
  </si>
  <si>
    <t>2023年自治区本级福彩公益金支持居家社区养老服务机构标准化建设资金</t>
  </si>
  <si>
    <t>2024年超长期特别国债（推动大规模设备更新和消费品以旧换新领域）支出预算</t>
  </si>
  <si>
    <t>2024年超长期特别国债支出（三北工程）预算</t>
  </si>
  <si>
    <t>2024年自治区返还盟市福彩公益金</t>
  </si>
  <si>
    <t>2024年专项彩票公益金乡村学校少年宫项目资金</t>
  </si>
  <si>
    <t>2024年返还盟市体彩公益金资助体育发展项目</t>
  </si>
  <si>
    <t>返还部分旗县区体彩公益金及支持体育事业发展项目资金</t>
  </si>
  <si>
    <t>2024年体彩公益金资助盟市体育事业发展资金</t>
  </si>
  <si>
    <t>2024年中央财政残疾人事业发展补助资金预算</t>
  </si>
  <si>
    <t>2024年中央集中彩票公益金支持社会福利事业资金预算</t>
  </si>
  <si>
    <t>2024年中央集中彩票公益金支持体育事业专项资金</t>
  </si>
  <si>
    <t>2024年中央水库移民扶持基金预算</t>
  </si>
  <si>
    <t>2024年中央专项彩票公益金支持残疾人事业发展补助资金预算</t>
  </si>
  <si>
    <t>2024年中央专项彩票公益金支持革命老区乡村振兴项目资金</t>
  </si>
  <si>
    <t>2024年中央专项彩票公益金支持居家和社区基本养老服务提升行动项目资金</t>
  </si>
  <si>
    <t>2024年自治区本级福彩公益金支持儿童福利项目补助资金</t>
  </si>
  <si>
    <t>2024年自治区本级福彩公益金支持老年人福利类工程项目补助资金</t>
  </si>
  <si>
    <t>2024年自治区本级福彩公益金支持老年助餐服务设施设备购置更新项目补助</t>
  </si>
  <si>
    <t>2024年自治区本级福彩公益金支持社会事业项目补助资金</t>
  </si>
  <si>
    <t>2024年自治区本级福彩公益金资助社会办养老机构床位运营、一次性建设补贴资金</t>
  </si>
  <si>
    <t>2024年自治区老年人意外伤害保险资金预算</t>
  </si>
  <si>
    <t>2024年自治区本级福利彩票公益金支持购买老年人意外伤害保险资金（第二批）</t>
  </si>
  <si>
    <t>2024年自治区福彩公益金资助政府救助与慈善帮扶有效衔接试点资金</t>
  </si>
  <si>
    <t>2024年国家电影事业发展专项资金</t>
  </si>
  <si>
    <t>2024年自治区民政领域社会工作服务项目资金</t>
  </si>
  <si>
    <t>提前下达2024年统贷统还统贷分还公路养护支出预算</t>
  </si>
  <si>
    <t>2024年专项彩票公益金支持社会公益事业发展项目资金</t>
  </si>
  <si>
    <t>小城镇基础设施建设补助资金预算指标</t>
  </si>
  <si>
    <t>中央2024年超长期特别国债（加快重点地区和城市平战结合建设领域城市地下管网建设改造方向）支出预算（M）</t>
  </si>
  <si>
    <r>
      <rPr>
        <sz val="18"/>
        <rFont val="方正小标宋简体"/>
        <charset val="134"/>
      </rPr>
      <t>赤峰市202</t>
    </r>
    <r>
      <rPr>
        <sz val="18"/>
        <rFont val="方正小标宋简体"/>
        <charset val="134"/>
      </rPr>
      <t>4</t>
    </r>
    <r>
      <rPr>
        <sz val="18"/>
        <rFont val="方正小标宋简体"/>
        <charset val="134"/>
      </rPr>
      <t xml:space="preserve">年国有资本经营预算收支决算表 </t>
    </r>
  </si>
  <si>
    <t>表十</t>
  </si>
  <si>
    <t>一、国有资本经营预算收入总计</t>
  </si>
  <si>
    <t>(一)国有资本经营预算收入小计</t>
  </si>
  <si>
    <t xml:space="preserve"> 利润收入</t>
  </si>
  <si>
    <t xml:space="preserve"> 股利、股息收入</t>
  </si>
  <si>
    <t xml:space="preserve"> 产权转让收入</t>
  </si>
  <si>
    <t xml:space="preserve"> 清算收入</t>
  </si>
  <si>
    <t xml:space="preserve"> 其他国有资本经营预算收入</t>
  </si>
  <si>
    <t>二、国有资本经营预算支出总计</t>
  </si>
  <si>
    <t>(一)国有资本经营预算支出小计</t>
  </si>
  <si>
    <t xml:space="preserve"> 解决历史遗留问题及改革成本支出</t>
  </si>
  <si>
    <t xml:space="preserve">  “三供一业”移交补助支出</t>
  </si>
  <si>
    <t xml:space="preserve">  国有企业退休人员社会化管理补助支出</t>
  </si>
  <si>
    <t xml:space="preserve">  其他解决历史遗留问题及改革成本支出</t>
  </si>
  <si>
    <t xml:space="preserve"> 国有企业资本金注入</t>
  </si>
  <si>
    <t xml:space="preserve">  其他国有企业资本金注入</t>
  </si>
  <si>
    <t xml:space="preserve"> 国有企业政策性补贴</t>
  </si>
  <si>
    <t xml:space="preserve"> 其他国有资本经营预算支出</t>
  </si>
  <si>
    <t xml:space="preserve">  其他国有资本经营预算支出(项)</t>
  </si>
  <si>
    <t>(三)调出资金</t>
  </si>
  <si>
    <t>(三)年终结余</t>
  </si>
  <si>
    <t xml:space="preserve">赤峰市2024年社会保险基金预算收支决算表 </t>
  </si>
  <si>
    <t>表十一</t>
  </si>
  <si>
    <t>一、社会保险基金预算收入总计</t>
  </si>
  <si>
    <t>(一)社会保险基金预算收入小计</t>
  </si>
  <si>
    <t xml:space="preserve"> 企业职工基本养老保险基金收入</t>
  </si>
  <si>
    <t xml:space="preserve"> 城乡居民基本养老保险基金收入</t>
  </si>
  <si>
    <t xml:space="preserve"> 机关事业单位基本养老保险基金收入</t>
  </si>
  <si>
    <t xml:space="preserve"> 城镇职工基本医疗保险（含生育保
 险）基金收入</t>
  </si>
  <si>
    <t xml:space="preserve"> 居民基本医疗保险基金收入</t>
  </si>
  <si>
    <t xml:space="preserve"> 工伤保险基金收入</t>
  </si>
  <si>
    <t xml:space="preserve"> 失业保险基金收入</t>
  </si>
  <si>
    <t>(三)下级上解收入</t>
  </si>
  <si>
    <t>(四)上年结转收入</t>
  </si>
  <si>
    <t>二、社会保险基金预算支出总计</t>
  </si>
  <si>
    <t>(一)社会保险基金预算支出小计</t>
  </si>
  <si>
    <t xml:space="preserve"> 企业职工基本养老保险基金支出</t>
  </si>
  <si>
    <t xml:space="preserve"> 城乡居民基本养老保险基金支出</t>
  </si>
  <si>
    <t xml:space="preserve"> 机关事业单位基本养老保险基金支出</t>
  </si>
  <si>
    <t xml:space="preserve"> 城镇职工基本医疗保险（含生育保
 险）基金支出</t>
  </si>
  <si>
    <t xml:space="preserve"> 居民基本医疗保险基金支出</t>
  </si>
  <si>
    <t xml:space="preserve"> 工伤保险基金支出</t>
  </si>
  <si>
    <t xml:space="preserve"> 失业保险基金支出</t>
  </si>
  <si>
    <t>(三)上解上级支出</t>
  </si>
  <si>
    <t>(四)年终结余</t>
  </si>
  <si>
    <t>赤峰市2024年地方政府债务余额情况表</t>
  </si>
  <si>
    <t>表十二</t>
  </si>
  <si>
    <t>项        目</t>
  </si>
  <si>
    <t>预算数</t>
  </si>
  <si>
    <t>决算数</t>
  </si>
  <si>
    <t>一、本年地方政府债务余额限额</t>
  </si>
  <si>
    <r>
      <rPr>
        <sz val="10"/>
        <rFont val="宋体"/>
        <charset val="134"/>
      </rPr>
      <t xml:space="preserve">    </t>
    </r>
    <r>
      <rPr>
        <sz val="10"/>
        <rFont val="宋体"/>
        <charset val="134"/>
      </rPr>
      <t>1.</t>
    </r>
    <r>
      <rPr>
        <sz val="10"/>
        <rFont val="宋体"/>
        <charset val="134"/>
      </rPr>
      <t>一般债务</t>
    </r>
  </si>
  <si>
    <r>
      <rPr>
        <sz val="10"/>
        <rFont val="宋体"/>
        <charset val="134"/>
      </rPr>
      <t xml:space="preserve">    </t>
    </r>
    <r>
      <rPr>
        <sz val="10"/>
        <rFont val="宋体"/>
        <charset val="134"/>
      </rPr>
      <t>2.</t>
    </r>
    <r>
      <rPr>
        <sz val="10"/>
        <rFont val="宋体"/>
        <charset val="134"/>
      </rPr>
      <t>专项债务</t>
    </r>
  </si>
  <si>
    <t>二、年末地方政府债务余额</t>
  </si>
  <si>
    <t>新增债券</t>
  </si>
  <si>
    <t>置换债券</t>
  </si>
  <si>
    <t>再融资债券</t>
  </si>
  <si>
    <t>存量债务</t>
  </si>
  <si>
    <r>
      <rPr>
        <sz val="10"/>
        <rFont val="宋体"/>
        <charset val="134"/>
      </rPr>
      <t>三、202</t>
    </r>
    <r>
      <rPr>
        <sz val="10"/>
        <rFont val="宋体"/>
        <charset val="134"/>
      </rPr>
      <t>3</t>
    </r>
    <r>
      <rPr>
        <sz val="10"/>
        <rFont val="宋体"/>
        <charset val="134"/>
      </rPr>
      <t>年转贷地方政府债券合计</t>
    </r>
  </si>
  <si>
    <t xml:space="preserve">    1.一般债券小计</t>
  </si>
  <si>
    <t xml:space="preserve">    2.专项债券小计</t>
  </si>
  <si>
    <t>赤峰市本级2024年一般公共预算收入决算表</t>
  </si>
  <si>
    <t>表十三</t>
  </si>
  <si>
    <t>本年
决算数</t>
  </si>
  <si>
    <t>上年
决算数</t>
  </si>
  <si>
    <t xml:space="preserve">   残疾人就业保障金收入</t>
  </si>
  <si>
    <t xml:space="preserve">   森林植被恢复费</t>
  </si>
  <si>
    <t xml:space="preserve">   其他专项收入</t>
  </si>
  <si>
    <t xml:space="preserve">   公安行政事业性收费收入</t>
  </si>
  <si>
    <t xml:space="preserve">   应急管理行政事业性收费收入</t>
  </si>
  <si>
    <t xml:space="preserve">   人防办行政事业性收费收入</t>
  </si>
  <si>
    <t xml:space="preserve">   教育行政事业性收费收入</t>
  </si>
  <si>
    <t xml:space="preserve">   自然资源行政事业性收费收入</t>
  </si>
  <si>
    <t xml:space="preserve">   交通运输行政事业性收费收入</t>
  </si>
  <si>
    <t xml:space="preserve">   林业草原行政事业性收费收入</t>
  </si>
  <si>
    <t xml:space="preserve">   水利行政事业性收费收入</t>
  </si>
  <si>
    <t xml:space="preserve">   卫生健康行政事业性收费收入</t>
  </si>
  <si>
    <t xml:space="preserve">    人力资源和社会保障行政事业性收费收入</t>
  </si>
  <si>
    <t xml:space="preserve">   党校行政事业性收费收入</t>
  </si>
  <si>
    <t xml:space="preserve">   其他行政事业性收费收入</t>
  </si>
  <si>
    <t xml:space="preserve">   一般罚没收入</t>
  </si>
  <si>
    <t xml:space="preserve">   产权转让收入</t>
  </si>
  <si>
    <t xml:space="preserve"> 国有资源(资产)有偿使用收入</t>
  </si>
  <si>
    <t xml:space="preserve">   利息收入</t>
  </si>
  <si>
    <t xml:space="preserve">   非经营性国有资产收入</t>
  </si>
  <si>
    <t xml:space="preserve">   矿产资源专项收入</t>
  </si>
  <si>
    <r>
      <rPr>
        <sz val="10"/>
        <color indexed="8"/>
        <rFont val="宋体"/>
        <charset val="134"/>
      </rPr>
      <t xml:space="preserve"> </t>
    </r>
    <r>
      <rPr>
        <sz val="10"/>
        <color indexed="8"/>
        <rFont val="宋体"/>
        <charset val="134"/>
      </rPr>
      <t xml:space="preserve"> </t>
    </r>
    <r>
      <rPr>
        <sz val="10"/>
        <color indexed="8"/>
        <rFont val="宋体"/>
        <charset val="134"/>
      </rPr>
      <t xml:space="preserve"> 其他国有资源(资产)有偿使用收入</t>
    </r>
  </si>
  <si>
    <t xml:space="preserve">   上缴管理费用</t>
  </si>
  <si>
    <t xml:space="preserve">   计提公共租赁住房资金</t>
  </si>
  <si>
    <t xml:space="preserve">   公共租赁住房租金收入</t>
  </si>
  <si>
    <t xml:space="preserve"> 其他收入(款)</t>
  </si>
  <si>
    <t xml:space="preserve">   其他收入(项)</t>
  </si>
  <si>
    <t xml:space="preserve"> 增值税“五五分享”税收返还收入</t>
  </si>
  <si>
    <t xml:space="preserve"> 农林水共同财政事权转移支付收入  </t>
  </si>
  <si>
    <t xml:space="preserve">   灾害防治及应急管理共同财政事权转移支付收入</t>
  </si>
  <si>
    <r>
      <rPr>
        <sz val="10"/>
        <color indexed="8"/>
        <rFont val="宋体"/>
        <charset val="134"/>
      </rPr>
      <t xml:space="preserve"> </t>
    </r>
    <r>
      <rPr>
        <sz val="10"/>
        <color indexed="8"/>
        <rFont val="宋体"/>
        <charset val="134"/>
      </rPr>
      <t>产粮（油）大县奖励资金</t>
    </r>
  </si>
  <si>
    <t xml:space="preserve"> 灾害防治及应急管理支出</t>
  </si>
  <si>
    <t>(七)动用预算稳定调节基金</t>
  </si>
  <si>
    <t xml:space="preserve">赤峰市本级2024年一般公共预算支出决算表 </t>
  </si>
  <si>
    <t>表十四</t>
  </si>
  <si>
    <t xml:space="preserve">  行政运行</t>
  </si>
  <si>
    <t xml:space="preserve">  一般行政管理事务</t>
  </si>
  <si>
    <t xml:space="preserve">  人大会议</t>
  </si>
  <si>
    <t xml:space="preserve">  代表工作</t>
  </si>
  <si>
    <t xml:space="preserve">  事业运行</t>
  </si>
  <si>
    <t xml:space="preserve">  其他人大事务支出</t>
  </si>
  <si>
    <t xml:space="preserve">  机关服务</t>
  </si>
  <si>
    <t xml:space="preserve">  政协会议</t>
  </si>
  <si>
    <t xml:space="preserve">  委员视察</t>
  </si>
  <si>
    <t xml:space="preserve">  其他政协事务支出</t>
  </si>
  <si>
    <t xml:space="preserve">  政务公开审批</t>
  </si>
  <si>
    <t xml:space="preserve">  其他政府办公厅(室)及相关机构事务支出</t>
  </si>
  <si>
    <t xml:space="preserve">  其他发展与改革事务支出</t>
  </si>
  <si>
    <t xml:space="preserve">  专项统计业务</t>
  </si>
  <si>
    <t xml:space="preserve">  专项普查活动</t>
  </si>
  <si>
    <t xml:space="preserve">  财政委托业务支出</t>
  </si>
  <si>
    <t xml:space="preserve">  其他财政事务支出</t>
  </si>
  <si>
    <t xml:space="preserve">  其他税收事务支出</t>
  </si>
  <si>
    <t xml:space="preserve">  审计业务</t>
  </si>
  <si>
    <t xml:space="preserve">  其他审计事务支出</t>
  </si>
  <si>
    <t xml:space="preserve">  其他海关事务支出</t>
  </si>
  <si>
    <t xml:space="preserve">  大案要案查处</t>
  </si>
  <si>
    <t xml:space="preserve">  巡视工作</t>
  </si>
  <si>
    <t xml:space="preserve">  其他纪检监察事务支出</t>
  </si>
  <si>
    <t xml:space="preserve">  招商引资</t>
  </si>
  <si>
    <t xml:space="preserve">  其他商贸事务支出</t>
  </si>
  <si>
    <t xml:space="preserve">  其他知识产权事务支出</t>
  </si>
  <si>
    <t xml:space="preserve">  民族工作专项</t>
  </si>
  <si>
    <t xml:space="preserve">  其他民族事务支出</t>
  </si>
  <si>
    <t xml:space="preserve">  档案馆</t>
  </si>
  <si>
    <t xml:space="preserve">  其他档案事务支出</t>
  </si>
  <si>
    <t xml:space="preserve">  工会事务</t>
  </si>
  <si>
    <t xml:space="preserve">  其他群众团体事务支出</t>
  </si>
  <si>
    <t xml:space="preserve">  其他党委办公厅(室)及相关机构事务支出</t>
  </si>
  <si>
    <t xml:space="preserve">  公务员事务</t>
  </si>
  <si>
    <t xml:space="preserve">  其他组织事务支出</t>
  </si>
  <si>
    <t xml:space="preserve">  其他宣传事务支出</t>
  </si>
  <si>
    <t xml:space="preserve">  宗教事务</t>
  </si>
  <si>
    <t xml:space="preserve">  其他共产党事务支出(项)</t>
  </si>
  <si>
    <t xml:space="preserve">  信息安全事务</t>
  </si>
  <si>
    <t xml:space="preserve">  市场秩序执法</t>
  </si>
  <si>
    <t xml:space="preserve">  信息化建设</t>
  </si>
  <si>
    <t xml:space="preserve">  质量基础</t>
  </si>
  <si>
    <t xml:space="preserve">  质量安全监管</t>
  </si>
  <si>
    <t xml:space="preserve">  食品安全监管</t>
  </si>
  <si>
    <t xml:space="preserve">  其他市场监督管理事务</t>
  </si>
  <si>
    <t xml:space="preserve">  专项业务</t>
  </si>
  <si>
    <t xml:space="preserve">  信访业务</t>
  </si>
  <si>
    <t xml:space="preserve">  其他一般公共服务支出</t>
  </si>
  <si>
    <t xml:space="preserve">  人民防空</t>
  </si>
  <si>
    <t xml:space="preserve">  民兵</t>
  </si>
  <si>
    <t xml:space="preserve">  其他国防动员支出</t>
  </si>
  <si>
    <t xml:space="preserve">  特别业务</t>
  </si>
  <si>
    <t xml:space="preserve">  其他公安支出</t>
  </si>
  <si>
    <t xml:space="preserve">  其他国家安全支出</t>
  </si>
  <si>
    <t xml:space="preserve">  其他检察支出</t>
  </si>
  <si>
    <t xml:space="preserve"> “两庭”建设</t>
  </si>
  <si>
    <t xml:space="preserve">  其他法院支出</t>
  </si>
  <si>
    <t xml:space="preserve">  基层司法业务</t>
  </si>
  <si>
    <t xml:space="preserve">  普法宣传</t>
  </si>
  <si>
    <t xml:space="preserve">  公共法律服务</t>
  </si>
  <si>
    <t xml:space="preserve">  社区矫正</t>
  </si>
  <si>
    <t xml:space="preserve">  法制建设</t>
  </si>
  <si>
    <t xml:space="preserve">  其他司法支出</t>
  </si>
  <si>
    <t xml:space="preserve">  强制隔离戒毒人员生活</t>
  </si>
  <si>
    <t xml:space="preserve">  其他强制隔离戒毒支出</t>
  </si>
  <si>
    <t xml:space="preserve">  其他公共安全支出</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</si>
  <si>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</si>
  <si>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</si>
  <si>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</si>
  <si>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</si>
  <si>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</si>
  <si>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</si>
  <si>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其他普通教育支出</t>
  </si>
  <si>
    <t xml:space="preserve">  中等职业教育</t>
  </si>
  <si>
    <t xml:space="preserve">  技校教育</t>
  </si>
  <si>
    <t xml:space="preserve">  高等职业教育</t>
  </si>
  <si>
    <t xml:space="preserve">  特殊学校教育</t>
  </si>
  <si>
    <t xml:space="preserve">  干部教育</t>
  </si>
  <si>
    <t xml:space="preserve">  其他进修及培训</t>
  </si>
  <si>
    <t xml:space="preserve">  其他教育费附加安排的支出</t>
  </si>
  <si>
    <t xml:space="preserve">  其他教育支出</t>
  </si>
  <si>
    <t xml:space="preserve">  其他科学技术管理事务支出</t>
  </si>
  <si>
    <t xml:space="preserve">  机构运行</t>
  </si>
  <si>
    <t xml:space="preserve">  自然科学基金</t>
  </si>
  <si>
    <t xml:space="preserve">  其他基础研究支出</t>
  </si>
  <si>
    <t xml:space="preserve">  其他应用研究支出</t>
  </si>
  <si>
    <t xml:space="preserve">  科技成果转化与扩散</t>
  </si>
  <si>
    <t xml:space="preserve">  其他技术研究与开发支出</t>
  </si>
  <si>
    <t xml:space="preserve">  科技条件专项</t>
  </si>
  <si>
    <t xml:space="preserve">  社会科学研究机构</t>
  </si>
  <si>
    <t xml:space="preserve">  社会科学研究</t>
  </si>
  <si>
    <t xml:space="preserve">  科普活动</t>
  </si>
  <si>
    <t xml:space="preserve">  其他科学技术普及支出</t>
  </si>
  <si>
    <t xml:space="preserve">  其他科技交流与合作支出</t>
  </si>
  <si>
    <t xml:space="preserve">  科技重大专项</t>
  </si>
  <si>
    <t xml:space="preserve">  其他科学技术支出</t>
  </si>
  <si>
    <t xml:space="preserve">  图书馆</t>
  </si>
  <si>
    <t xml:space="preserve">  艺术表演团体</t>
  </si>
  <si>
    <t xml:space="preserve">  文化活动</t>
  </si>
  <si>
    <t xml:space="preserve">  群众文化</t>
  </si>
  <si>
    <t xml:space="preserve">  文化创作与保护</t>
  </si>
  <si>
    <t xml:space="preserve">  文化和旅游市场管理</t>
  </si>
  <si>
    <t xml:space="preserve">  旅游宣传</t>
  </si>
  <si>
    <t xml:space="preserve">  其他文化和旅游支出</t>
  </si>
  <si>
    <t xml:space="preserve">  文物保护</t>
  </si>
  <si>
    <t xml:space="preserve">  博物馆</t>
  </si>
  <si>
    <t xml:space="preserve">  历史名城与古迹</t>
  </si>
  <si>
    <t xml:space="preserve">  其他文物支出</t>
  </si>
  <si>
    <t xml:space="preserve">  体育竞赛</t>
  </si>
  <si>
    <t xml:space="preserve">  体育场馆</t>
  </si>
  <si>
    <t xml:space="preserve">  群众体育</t>
  </si>
  <si>
    <t xml:space="preserve">  其他体育支出</t>
  </si>
  <si>
    <t xml:space="preserve">  出版发行</t>
  </si>
  <si>
    <t xml:space="preserve">  其他新闻出版电影支出</t>
  </si>
  <si>
    <t xml:space="preserve">  监测监管</t>
  </si>
  <si>
    <t xml:space="preserve">  传输发射</t>
  </si>
  <si>
    <t xml:space="preserve">  广播电视事务</t>
  </si>
  <si>
    <t xml:space="preserve">  其他广播电视支出</t>
  </si>
  <si>
    <t xml:space="preserve">  其他文化旅游体育与传媒支出</t>
  </si>
  <si>
    <t xml:space="preserve">  劳动保障监察</t>
  </si>
  <si>
    <t xml:space="preserve">  社会保险经办机构</t>
  </si>
  <si>
    <t xml:space="preserve">  劳动人事争议调解仲裁</t>
  </si>
  <si>
    <t xml:space="preserve">  引进人才费用</t>
  </si>
  <si>
    <t xml:space="preserve">   其他人力资源和社会保障管理事务支出</t>
  </si>
  <si>
    <t xml:space="preserve">  行政区划和地名管理</t>
  </si>
  <si>
    <t xml:space="preserve">  其他民政管理事务支出</t>
  </si>
  <si>
    <t xml:space="preserve">  行政单位离退休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</si>
  <si>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</si>
  <si>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</si>
  <si>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</si>
  <si>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</si>
  <si>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</si>
  <si>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</si>
  <si>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其他企业改革发展补助</t>
  </si>
  <si>
    <t xml:space="preserve">  就业创业服务补贴</t>
  </si>
  <si>
    <t xml:space="preserve">  公益性岗位补贴</t>
  </si>
  <si>
    <t xml:space="preserve">  高技能人才培养补助</t>
  </si>
  <si>
    <t xml:space="preserve">  促进创业补贴</t>
  </si>
  <si>
    <t xml:space="preserve">  其他就业补助支出</t>
  </si>
  <si>
    <t xml:space="preserve">  死亡抚恤</t>
  </si>
  <si>
    <t xml:space="preserve">  伤残抚恤</t>
  </si>
  <si>
    <t xml:space="preserve">  在乡复员、退伍军人生活补助</t>
  </si>
  <si>
    <t xml:space="preserve">  光荣院</t>
  </si>
  <si>
    <t xml:space="preserve">  烈士纪念设施管理维护</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</si>
  <si>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</si>
  <si>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</si>
  <si>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</si>
  <si>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</si>
  <si>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</si>
  <si>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</si>
  <si>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</si>
  <si>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儿童福利</t>
  </si>
  <si>
    <t xml:space="preserve">  老年福利</t>
  </si>
  <si>
    <t xml:space="preserve">  社会福利事业单位</t>
  </si>
  <si>
    <t xml:space="preserve">  养老服务</t>
  </si>
  <si>
    <t xml:space="preserve">  其他社会福利支出</t>
  </si>
  <si>
    <t xml:space="preserve">  残疾人康复</t>
  </si>
  <si>
    <t xml:space="preserve">  残疾人就业</t>
  </si>
  <si>
    <t xml:space="preserve">  残疾人体育</t>
  </si>
  <si>
    <t xml:space="preserve">  其他残疾人事业支出</t>
  </si>
  <si>
    <t xml:space="preserve">  其他红十字事业支出</t>
  </si>
  <si>
    <t xml:space="preserve">  流浪乞讨人员救助支出</t>
  </si>
  <si>
    <t xml:space="preserve">  城市特困人员救助供养支出</t>
  </si>
  <si>
    <t xml:space="preserve">  其他城市生活救助</t>
  </si>
  <si>
    <t xml:space="preserve">   财政对企业职工基本养老保险基金的补助</t>
  </si>
  <si>
    <t xml:space="preserve">   财政对城乡居民基本养老保险基金的补助</t>
  </si>
  <si>
    <t xml:space="preserve">   财政对工伤保险基金的补助</t>
  </si>
  <si>
    <t xml:space="preserve">  拥军优属</t>
  </si>
  <si>
    <t xml:space="preserve">  其他退役军人事务管理支出</t>
  </si>
  <si>
    <t xml:space="preserve">    财政代缴城乡居民基本养老保险费支出</t>
  </si>
  <si>
    <t xml:space="preserve">  其他社会保障和就业支出</t>
  </si>
  <si>
    <t xml:space="preserve">  其他卫生健康管理事务支出</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</si>
  <si>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</si>
  <si>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</si>
  <si>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</si>
  <si>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</si>
  <si>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</si>
  <si>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</si>
  <si>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其他专科医院</t>
  </si>
  <si>
    <t xml:space="preserve">  其他公立医院支出</t>
  </si>
  <si>
    <t xml:space="preserve">  疾病预防控制机构</t>
  </si>
  <si>
    <t xml:space="preserve">  卫生监督机构</t>
  </si>
  <si>
    <t xml:space="preserve">  采供血机构</t>
  </si>
  <si>
    <t xml:space="preserve">  基本公共卫生服务</t>
  </si>
  <si>
    <t xml:space="preserve">  重大公共卫生服务</t>
  </si>
  <si>
    <t xml:space="preserve">  突发公共卫生事件应急处理</t>
  </si>
  <si>
    <t xml:space="preserve">  其他公共卫生支出</t>
  </si>
  <si>
    <t xml:space="preserve">  计划生育机构</t>
  </si>
  <si>
    <t xml:space="preserve">  计划生育服务</t>
  </si>
  <si>
    <t xml:space="preserve">  其他计划生育事务支出</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</si>
  <si>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</si>
  <si>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</si>
  <si>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</si>
  <si>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</si>
  <si>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</si>
  <si>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</si>
  <si>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</si>
  <si>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城乡医疗救助</t>
  </si>
  <si>
    <t xml:space="preserve">  优抚对象医疗补助</t>
  </si>
  <si>
    <t xml:space="preserve">  医疗保障政策管理</t>
  </si>
  <si>
    <t xml:space="preserve">  其他医疗保障管理事务支出</t>
  </si>
  <si>
    <t xml:space="preserve">  老龄卫生健康事务</t>
  </si>
  <si>
    <t xml:space="preserve">  中医（民族医）药专项</t>
  </si>
  <si>
    <t xml:space="preserve">  其他卫生健康支出</t>
  </si>
  <si>
    <t xml:space="preserve">  生态环境保护宣传</t>
  </si>
  <si>
    <t xml:space="preserve">  生态环境保护行政许可</t>
  </si>
  <si>
    <t xml:space="preserve">  其他环境保护管理事务支出</t>
  </si>
  <si>
    <t xml:space="preserve">  建设项目环评审查与监督</t>
  </si>
  <si>
    <t xml:space="preserve">  其他环境监测与监察支出</t>
  </si>
  <si>
    <t xml:space="preserve">  大气</t>
  </si>
  <si>
    <t xml:space="preserve">  水体</t>
  </si>
  <si>
    <t xml:space="preserve">  固体废弃物与化学品</t>
  </si>
  <si>
    <t xml:space="preserve">  土壤</t>
  </si>
  <si>
    <t xml:space="preserve">  其他污染防治支出</t>
  </si>
  <si>
    <t xml:space="preserve">  生态保护</t>
  </si>
  <si>
    <t xml:space="preserve">  草原生态修复治理</t>
  </si>
  <si>
    <t xml:space="preserve">  自然保护地</t>
  </si>
  <si>
    <t xml:space="preserve">  其他自然生态保护支出</t>
  </si>
  <si>
    <t xml:space="preserve">  生态环境监测与信息</t>
  </si>
  <si>
    <t xml:space="preserve">  生态环境执法监察</t>
  </si>
  <si>
    <t xml:space="preserve">  其他节能环保支出</t>
  </si>
  <si>
    <t xml:space="preserve">  城管执法</t>
  </si>
  <si>
    <t xml:space="preserve">  市政公用行业市场监管</t>
  </si>
  <si>
    <t xml:space="preserve">  住宅建设与房地产市场监管</t>
  </si>
  <si>
    <t xml:space="preserve">  其他城乡社区管理事务支出</t>
  </si>
  <si>
    <t xml:space="preserve">  其他城乡社区公共设施支出</t>
  </si>
  <si>
    <t xml:space="preserve">   城乡社区环境卫生</t>
  </si>
  <si>
    <t xml:space="preserve">  建设市场管理与监督</t>
  </si>
  <si>
    <t xml:space="preserve">  其他城乡社区支出</t>
  </si>
  <si>
    <t xml:space="preserve">  科技转化与推广服务</t>
  </si>
  <si>
    <t xml:space="preserve">  病虫害控制</t>
  </si>
  <si>
    <t xml:space="preserve">  农产品质量安全</t>
  </si>
  <si>
    <t xml:space="preserve">  统计监测与信息服务</t>
  </si>
  <si>
    <t xml:space="preserve">  行业业务管理</t>
  </si>
  <si>
    <t xml:space="preserve">  防灾救灾</t>
  </si>
  <si>
    <t xml:space="preserve">  稳定农民收入补贴</t>
  </si>
  <si>
    <t xml:space="preserve">  农业生产发展</t>
  </si>
  <si>
    <t xml:space="preserve">  农村合作经济</t>
  </si>
  <si>
    <t xml:space="preserve">  农村社会事业</t>
  </si>
  <si>
    <t xml:space="preserve">  农业生态资源保护</t>
  </si>
  <si>
    <t xml:space="preserve">  渔业发展</t>
  </si>
  <si>
    <t xml:space="preserve">  耕地建设与利用</t>
  </si>
  <si>
    <t xml:space="preserve">  其他农业农村支出</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</si>
  <si>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</si>
  <si>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</si>
  <si>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</si>
  <si>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</si>
  <si>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</si>
  <si>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</si>
  <si>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</si>
  <si>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</si>
  <si>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林业草原防灾减灾</t>
  </si>
  <si>
    <t xml:space="preserve">  草原管理</t>
  </si>
  <si>
    <t xml:space="preserve">  退耕还林还草</t>
  </si>
  <si>
    <t xml:space="preserve">  其他林业和草原支出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</si>
  <si>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</si>
  <si>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</si>
  <si>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</si>
  <si>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</si>
  <si>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</si>
  <si>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</si>
  <si>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</si>
  <si>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</si>
  <si>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水文测报</t>
  </si>
  <si>
    <t xml:space="preserve">  防汛</t>
  </si>
  <si>
    <t xml:space="preserve">  水利技术推广</t>
  </si>
  <si>
    <t xml:space="preserve">  江河湖库水系综合整治</t>
  </si>
  <si>
    <t xml:space="preserve">  水利建设征地及移民支出</t>
  </si>
  <si>
    <t xml:space="preserve">  其他水利支出</t>
  </si>
  <si>
    <t xml:space="preserve"> 巩固脱贫攻坚成果衔接乡村振兴</t>
  </si>
  <si>
    <t xml:space="preserve">  农村基础设施建设</t>
  </si>
  <si>
    <t xml:space="preserve">   其他巩固脱贫衔接乡村振兴支出</t>
  </si>
  <si>
    <t xml:space="preserve">  对村集体经济组织的补助</t>
  </si>
  <si>
    <t xml:space="preserve">  农业保险保费补贴</t>
  </si>
  <si>
    <t xml:space="preserve">  创业担保贷款贴息及奖补</t>
  </si>
  <si>
    <t xml:space="preserve">  其他普惠金融发展支出</t>
  </si>
  <si>
    <t xml:space="preserve">  其他农林水支出</t>
  </si>
  <si>
    <t xml:space="preserve">  公路建设</t>
  </si>
  <si>
    <t xml:space="preserve">  公路养护</t>
  </si>
  <si>
    <t xml:space="preserve">  公路还贷专项</t>
  </si>
  <si>
    <t xml:space="preserve">  公路运输管理</t>
  </si>
  <si>
    <t xml:space="preserve">  其他公路水路运输支出</t>
  </si>
  <si>
    <t xml:space="preserve">  其他铁路运输支出</t>
  </si>
  <si>
    <t xml:space="preserve">  机场建设</t>
  </si>
  <si>
    <t xml:space="preserve">  其他民用航空运输支出</t>
  </si>
  <si>
    <t xml:space="preserve">  行业监管</t>
  </si>
  <si>
    <t xml:space="preserve">  其他邮政业支出</t>
  </si>
  <si>
    <t xml:space="preserve">  公共交通运营补助</t>
  </si>
  <si>
    <t xml:space="preserve">  其他交通运输支出</t>
  </si>
  <si>
    <t xml:space="preserve">  其他工业和信息产业监管支出</t>
  </si>
  <si>
    <t xml:space="preserve">   行政运行</t>
  </si>
  <si>
    <t xml:space="preserve">   一般行政管理事务</t>
  </si>
  <si>
    <t xml:space="preserve">   其他国有资产监管支出</t>
  </si>
  <si>
    <t xml:space="preserve">   其他支持中小企业发展和管理支出</t>
  </si>
  <si>
    <t xml:space="preserve">  民贸民品贷款贴息</t>
  </si>
  <si>
    <t xml:space="preserve">  其他商业流通事务支出</t>
  </si>
  <si>
    <t xml:space="preserve">  其他涉外发展服务支出</t>
  </si>
  <si>
    <t xml:space="preserve">  其他商业服务业等支出</t>
  </si>
  <si>
    <t xml:space="preserve">  金融部门其他行政支出</t>
  </si>
  <si>
    <t xml:space="preserve">  金融部门其他监管支出</t>
  </si>
  <si>
    <t xml:space="preserve">  其他金融发展支出</t>
  </si>
  <si>
    <t xml:space="preserve">  其他金融支出</t>
  </si>
  <si>
    <t xml:space="preserve">  自然资源规划及管理</t>
  </si>
  <si>
    <t xml:space="preserve">  其他自然资源事务支出</t>
  </si>
  <si>
    <t xml:space="preserve">  气象服务</t>
  </si>
  <si>
    <t xml:space="preserve">  其他气象事务支出</t>
  </si>
  <si>
    <r>
      <rPr>
        <sz val="10"/>
        <rFont val="宋体"/>
        <charset val="134"/>
      </rPr>
      <t xml:space="preserve"> </t>
    </r>
    <r>
      <rPr>
        <sz val="10"/>
        <rFont val="宋体"/>
        <charset val="134"/>
      </rPr>
      <t>其他自然资源海洋气象等支出</t>
    </r>
  </si>
  <si>
    <t xml:space="preserve">  公共租赁住房</t>
  </si>
  <si>
    <t xml:space="preserve">  住房公积金管理</t>
  </si>
  <si>
    <t xml:space="preserve">  其他粮油事务支出</t>
  </si>
  <si>
    <t xml:space="preserve">  肉类储备</t>
  </si>
  <si>
    <t xml:space="preserve">  应急物资储备</t>
  </si>
  <si>
    <t xml:space="preserve"> 应急管理事务</t>
  </si>
  <si>
    <t xml:space="preserve">  灾害风险防治</t>
  </si>
  <si>
    <t xml:space="preserve">  安全监管</t>
  </si>
  <si>
    <t xml:space="preserve">  应急救援</t>
  </si>
  <si>
    <t xml:space="preserve">  其他应急管理支出</t>
  </si>
  <si>
    <t xml:space="preserve"> 消防救援事务</t>
  </si>
  <si>
    <t xml:space="preserve">  消防应急救援</t>
  </si>
  <si>
    <t xml:space="preserve">  其他消防救援事务支出</t>
  </si>
  <si>
    <t xml:space="preserve"> 矿山安全</t>
  </si>
  <si>
    <t xml:space="preserve">  其他矿山安全支出</t>
  </si>
  <si>
    <t xml:space="preserve"> 地震事务</t>
  </si>
  <si>
    <t xml:space="preserve">  地震灾害预防</t>
  </si>
  <si>
    <t xml:space="preserve"> 自然灾害防治</t>
  </si>
  <si>
    <t xml:space="preserve"> 自然灾害救灾及恢复重建支出</t>
  </si>
  <si>
    <t xml:space="preserve"> 其他灾害防治及应急管理支出</t>
  </si>
  <si>
    <t>23.其他支出</t>
  </si>
  <si>
    <t xml:space="preserve"> 其他支出</t>
  </si>
  <si>
    <t>(六)补助下级支出</t>
  </si>
  <si>
    <t>(七))待偿债再融资一般债券结余</t>
  </si>
  <si>
    <t>赤峰市本级2024年一般公共预算支出经济分类决算表</t>
  </si>
  <si>
    <t>表十五</t>
  </si>
  <si>
    <t>3.机关资本性支出(一)</t>
  </si>
  <si>
    <t>4.机关资本性支出(二)</t>
  </si>
  <si>
    <t xml:space="preserve">  资本性支出(一)</t>
  </si>
  <si>
    <t xml:space="preserve">  资本性支出(二)</t>
  </si>
  <si>
    <t xml:space="preserve">  资本金注入(一)</t>
  </si>
  <si>
    <t xml:space="preserve">  资本金注入(二)</t>
  </si>
  <si>
    <r>
      <rPr>
        <sz val="18"/>
        <rFont val="方正小标宋简体"/>
        <charset val="134"/>
      </rPr>
      <t>赤峰市本级202</t>
    </r>
    <r>
      <rPr>
        <sz val="18"/>
        <rFont val="方正小标宋简体"/>
        <charset val="134"/>
      </rPr>
      <t>4</t>
    </r>
    <r>
      <rPr>
        <sz val="18"/>
        <rFont val="方正小标宋简体"/>
        <charset val="134"/>
      </rPr>
      <t>年新增一般债券项目明细表</t>
    </r>
  </si>
  <si>
    <t>表十六</t>
  </si>
  <si>
    <t>序号</t>
  </si>
  <si>
    <t>项目名称</t>
  </si>
  <si>
    <t>债务类型</t>
  </si>
  <si>
    <t>发行金额</t>
  </si>
  <si>
    <t>合    计</t>
  </si>
  <si>
    <t>赤峰高新区供水工程和东山产业园道路（给排水管线）建设项目</t>
  </si>
  <si>
    <t>一般债券</t>
  </si>
  <si>
    <t>赤峰应用技术职业学院建设项目</t>
  </si>
  <si>
    <t>京蒙（亦庄·赤峰）科创产业园项目</t>
  </si>
  <si>
    <t>中共赤峰市委党校（赤峰市行政学院、赤峰市社会主义学院）校园建设项目</t>
  </si>
  <si>
    <t>赤峰新城实验中学建设项目</t>
  </si>
  <si>
    <t>赤峰市妇幼保健院迁址新建项目</t>
  </si>
  <si>
    <t>赤峰学院校园（一期工程）建设项目</t>
  </si>
  <si>
    <t>赤峰新城实验小学建设项目</t>
  </si>
  <si>
    <t>京蒙（亦庄·赤峰）科创产业园</t>
  </si>
  <si>
    <t>赤峰高新区东山产业园高端陶瓷材料制品标准化厂房建设项目</t>
  </si>
  <si>
    <t>赤峰市医院新城区分院建设项目一期工程</t>
  </si>
  <si>
    <t>赤峰市中心城区供水管网互联互通项目</t>
  </si>
  <si>
    <t>赤峰高新区有色金属高端新材料产业园标准化厂房（一期）建设项目</t>
  </si>
  <si>
    <t xml:space="preserve">赤峰市本级2024年政府性基金预算收入决算表 </t>
  </si>
  <si>
    <t>表十七</t>
  </si>
  <si>
    <t xml:space="preserve">                     单位：万元</t>
  </si>
  <si>
    <t xml:space="preserve">  土地出让价款收入</t>
  </si>
  <si>
    <t xml:space="preserve">  补缴的土地价款</t>
  </si>
  <si>
    <t xml:space="preserve"> 专项债务对应项目专项收入</t>
  </si>
  <si>
    <r>
      <rPr>
        <sz val="10"/>
        <rFont val="宋体"/>
        <charset val="134"/>
      </rPr>
      <t xml:space="preserve"> </t>
    </r>
    <r>
      <rPr>
        <sz val="10"/>
        <rFont val="宋体"/>
        <charset val="134"/>
      </rPr>
      <t xml:space="preserve"> 其他政府性基金专项债务对应项目专项收入</t>
    </r>
  </si>
  <si>
    <t>(五)调入资金</t>
  </si>
  <si>
    <t>(六)地方政府专项债券转贷收入</t>
  </si>
  <si>
    <t xml:space="preserve">赤峰市本级2024年政府性基金预算支出决算表 </t>
  </si>
  <si>
    <t>表十八</t>
  </si>
  <si>
    <t xml:space="preserve">    资助国产影片放映</t>
  </si>
  <si>
    <t xml:space="preserve">    地方旅游开发项目补助</t>
  </si>
  <si>
    <t>2.社会保障和就业支出</t>
  </si>
  <si>
    <t>3.节能环保支出</t>
  </si>
  <si>
    <t>4.城乡社区支出</t>
  </si>
  <si>
    <t xml:space="preserve">  国有土地使用权出让收入及对应专项债务收入安排的支出</t>
  </si>
  <si>
    <t xml:space="preserve">    征地和拆迁补偿支出</t>
  </si>
  <si>
    <t xml:space="preserve">    其他国有土地使用权出让收入安排的支出</t>
  </si>
  <si>
    <t xml:space="preserve">    城市环境卫生</t>
  </si>
  <si>
    <t xml:space="preserve">    其他城市基础设施配套费安排的支出</t>
  </si>
  <si>
    <t xml:space="preserve">    污水处理设施建设和运营</t>
  </si>
  <si>
    <t xml:space="preserve">    代征手续费</t>
  </si>
  <si>
    <t>5.农林水支出</t>
  </si>
  <si>
    <t>6.交通运输支出</t>
  </si>
  <si>
    <t xml:space="preserve">    公路还贷</t>
  </si>
  <si>
    <t xml:space="preserve">    政府还贷公路养护</t>
  </si>
  <si>
    <t xml:space="preserve">    政府还贷公路管理</t>
  </si>
  <si>
    <t xml:space="preserve">    民航机场建设</t>
  </si>
  <si>
    <t xml:space="preserve">  政府收费公路专项债券收入安排的支出</t>
  </si>
  <si>
    <r>
      <rPr>
        <sz val="10"/>
        <rFont val="宋体"/>
        <charset val="134"/>
      </rPr>
      <t xml:space="preserve"> </t>
    </r>
    <r>
      <rPr>
        <sz val="10"/>
        <rFont val="宋体"/>
        <charset val="134"/>
      </rPr>
      <t xml:space="preserve">   </t>
    </r>
    <r>
      <rPr>
        <sz val="10"/>
        <rFont val="宋体"/>
        <charset val="134"/>
      </rPr>
      <t>公路建设</t>
    </r>
  </si>
  <si>
    <t>7.资源勘探信息等支出</t>
  </si>
  <si>
    <t xml:space="preserve">    制造业</t>
  </si>
  <si>
    <t>8.金融支出</t>
  </si>
  <si>
    <t xml:space="preserve">    其他地方自行试点项目收益专项债券收入安排的支出  </t>
  </si>
  <si>
    <t xml:space="preserve">    其他政府性基金债务收入安排的支出  </t>
  </si>
  <si>
    <t xml:space="preserve">    福利彩票销售机构的业务费支出</t>
  </si>
  <si>
    <t xml:space="preserve">    体育彩票销售机构的业务费支出</t>
  </si>
  <si>
    <t xml:space="preserve">    彩票市场调控资金支出</t>
  </si>
  <si>
    <t xml:space="preserve">    用于社会福利的彩票公益金支出</t>
  </si>
  <si>
    <t xml:space="preserve">    用于体育事业的彩票公益金支出</t>
  </si>
  <si>
    <t xml:space="preserve">    用于残疾人事业的彩票公益金支出</t>
  </si>
  <si>
    <t xml:space="preserve">    用于其他社会公益事业的彩票公益金支出</t>
  </si>
  <si>
    <r>
      <rPr>
        <sz val="10"/>
        <rFont val="宋体"/>
        <charset val="134"/>
      </rPr>
      <t>1</t>
    </r>
    <r>
      <rPr>
        <sz val="10"/>
        <rFont val="宋体"/>
        <charset val="134"/>
      </rPr>
      <t>0</t>
    </r>
    <r>
      <rPr>
        <sz val="10"/>
        <rFont val="宋体"/>
        <charset val="134"/>
      </rPr>
      <t>.债务付息支出</t>
    </r>
  </si>
  <si>
    <t xml:space="preserve">  地方政府专项债务付息支出</t>
  </si>
  <si>
    <r>
      <rPr>
        <sz val="10"/>
        <rFont val="宋体"/>
        <charset val="134"/>
      </rPr>
      <t xml:space="preserve">  </t>
    </r>
    <r>
      <rPr>
        <sz val="10"/>
        <rFont val="宋体"/>
        <charset val="134"/>
      </rPr>
      <t xml:space="preserve"> </t>
    </r>
    <r>
      <rPr>
        <sz val="10"/>
        <rFont val="宋体"/>
        <charset val="134"/>
      </rPr>
      <t xml:space="preserve"> 国有土地使用权出让金债务付息支出</t>
    </r>
  </si>
  <si>
    <t xml:space="preserve">    车辆通行费债务付息支出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</si>
  <si>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</si>
  <si>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</si>
  <si>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</si>
  <si>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</si>
  <si>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r>
      <rPr>
        <sz val="10"/>
        <rFont val="宋体"/>
        <charset val="134"/>
      </rPr>
      <t>1</t>
    </r>
    <r>
      <rPr>
        <sz val="10"/>
        <rFont val="宋体"/>
        <charset val="134"/>
      </rPr>
      <t>1</t>
    </r>
    <r>
      <rPr>
        <sz val="10"/>
        <rFont val="宋体"/>
        <charset val="134"/>
      </rPr>
      <t>.债务发行费用支出</t>
    </r>
  </si>
  <si>
    <t xml:space="preserve">  地方政府专项债务发行费用支出</t>
  </si>
  <si>
    <t xml:space="preserve">    政府收费公路专项债券发行费用支出</t>
  </si>
  <si>
    <t xml:space="preserve">    其他地方自行试点项目收益专项债券发行费用支出</t>
  </si>
  <si>
    <t>(六))待偿债再融资一般债券结余</t>
  </si>
  <si>
    <r>
      <rPr>
        <sz val="18"/>
        <rFont val="方正小标宋简体"/>
        <charset val="134"/>
      </rPr>
      <t>赤峰市本级202</t>
    </r>
    <r>
      <rPr>
        <sz val="18"/>
        <rFont val="方正小标宋简体"/>
        <charset val="134"/>
      </rPr>
      <t>4</t>
    </r>
    <r>
      <rPr>
        <sz val="18"/>
        <rFont val="方正小标宋简体"/>
        <charset val="134"/>
      </rPr>
      <t>年新增专项债券项目明细表</t>
    </r>
  </si>
  <si>
    <t>表十九</t>
  </si>
  <si>
    <r>
      <rPr>
        <sz val="10"/>
        <color indexed="8"/>
        <rFont val="宋体"/>
        <charset val="134"/>
      </rPr>
      <t xml:space="preserve">合 </t>
    </r>
    <r>
      <rPr>
        <sz val="10"/>
        <color indexed="8"/>
        <rFont val="宋体"/>
        <charset val="134"/>
      </rPr>
      <t xml:space="preserve">   </t>
    </r>
    <r>
      <rPr>
        <sz val="10"/>
        <color indexed="8"/>
        <rFont val="宋体"/>
        <charset val="134"/>
      </rPr>
      <t>计</t>
    </r>
  </si>
  <si>
    <t>S28翁牛特旗（乌丹）至阿鲁科尔沁旗（天山）段高速公路工程</t>
  </si>
  <si>
    <t>专项债券</t>
  </si>
  <si>
    <t>2022年鄂行置换联创赤峰1号</t>
  </si>
  <si>
    <t>【转】西南地棚户区（学院周边）棚户区改造项目</t>
  </si>
  <si>
    <t>赤峰市下洼子棚户区改造</t>
  </si>
  <si>
    <t>西南地棚户区改造二期建设项目</t>
  </si>
  <si>
    <t>赤峰新区中环路建设项目</t>
  </si>
  <si>
    <t>固定资产贷款（建安检测）</t>
  </si>
  <si>
    <t>固定资产贷款（小新地综合管廊）</t>
  </si>
  <si>
    <t>周转金使用协议（1.1亿元）</t>
  </si>
  <si>
    <t>非金融机构债务融资工具PPN001（财信集团债务置换）</t>
  </si>
  <si>
    <t>“赤峰至京沈高铁喀左站铁路赤峰西站周边范围内土地一级开发和适当的市政配套设施建设项目”工行置换贷款</t>
  </si>
  <si>
    <t>“赤峰至京沈高铁喀左站铁路赤峰西站周边范围内土地一级开发和适当的市政配套设施建设项目”华夏基金</t>
  </si>
  <si>
    <t>“赤峰至京沈高铁喀左站铁路赤峰西站周边土地一级整理项目一期工程项目建设”内蒙古财信集团置换</t>
  </si>
  <si>
    <t>“赤峰至京沈高铁喀左站赤峰西站周边土地一级开发项目二期工程项目建设”内蒙古财信集团置换</t>
  </si>
  <si>
    <t>“赤峰市中心城区2017年部分棚户区改造项目（松山组团西片区棚户区改造项目）”国开行贷款</t>
  </si>
  <si>
    <t>鄂尔多斯银行贷款置换光大贷款1亿元（二）</t>
  </si>
  <si>
    <t>鄂尔多斯银行贷款置换光大贷款1亿元</t>
  </si>
  <si>
    <t>高铁征拆</t>
  </si>
  <si>
    <t>赤峰市中心城区再生水环城输水管网工程</t>
  </si>
  <si>
    <t xml:space="preserve">赤峰市本级2024年国有资本经营预算收支决算表 </t>
  </si>
  <si>
    <t>表二十</t>
  </si>
  <si>
    <t xml:space="preserve">  其他国有资本经营预算企业产权转让收入 </t>
  </si>
  <si>
    <t xml:space="preserve"> 金融国有资本经营预算支出</t>
  </si>
  <si>
    <t xml:space="preserve">赤峰市本级2024年社会保险基金预算收支决算表 </t>
  </si>
  <si>
    <t>表二十一</t>
  </si>
  <si>
    <t xml:space="preserve"> 城镇职工基本医疗保险（含生育保险）基金收入</t>
  </si>
  <si>
    <t xml:space="preserve"> 城镇职工基本医疗保险（含生育保险）基金支出</t>
  </si>
  <si>
    <t>赤峰市本级2024年地方政府债务余额情况表</t>
  </si>
  <si>
    <t>表二十二</t>
  </si>
  <si>
    <t xml:space="preserve">    1.一般债务</t>
  </si>
  <si>
    <t xml:space="preserve">    2.专项债务</t>
  </si>
  <si>
    <t>三、2023年转贷地方政府债券合计</t>
  </si>
  <si>
    <t>市本级2024年财政支出重点绩效评价情况表</t>
  </si>
  <si>
    <t>表二十三</t>
  </si>
  <si>
    <t>评价类型</t>
  </si>
  <si>
    <t>项目单位</t>
  </si>
  <si>
    <t>财政资金</t>
  </si>
  <si>
    <t>评价级别</t>
  </si>
  <si>
    <t>重点项目</t>
  </si>
  <si>
    <t>2023年红庙子污水处理服务费项目二期扩建工程</t>
  </si>
  <si>
    <t>赤峰市红庙子污水处理厂</t>
  </si>
  <si>
    <t>良</t>
  </si>
  <si>
    <t>中心城区市政基础设施标准化养护服务项目</t>
  </si>
  <si>
    <t>赤峰市住房和城乡建设局</t>
  </si>
  <si>
    <t>优</t>
  </si>
  <si>
    <t>中心城区环卫一体化服务项目</t>
  </si>
  <si>
    <t>政务云服务费</t>
  </si>
  <si>
    <t>赤峰市政务服务与数据管理局</t>
  </si>
  <si>
    <t>中</t>
  </si>
  <si>
    <t>市中心城区管网改扩建工程项目</t>
  </si>
  <si>
    <t>赤峰富龙热力有限责任公司</t>
  </si>
  <si>
    <t>专项资金</t>
  </si>
  <si>
    <t>乡村振兴衔接资金</t>
  </si>
  <si>
    <t>旗县区乡村振兴局</t>
  </si>
  <si>
    <t>中欧班列绩效评价</t>
  </si>
  <si>
    <t>赤峰市商务局</t>
  </si>
  <si>
    <t>困难群众救助补助市级匹配资金</t>
  </si>
  <si>
    <t>赤峰市民政局</t>
  </si>
  <si>
    <t>部门整体</t>
  </si>
  <si>
    <t>自然资源局部门整体绩效评价</t>
  </si>
  <si>
    <t>赤峰市自然资源局</t>
  </si>
  <si>
    <t>赤峰市2023年养殖业保险绩效评价</t>
  </si>
  <si>
    <t>中国人民财产保险有限公司等8家承包机构</t>
  </si>
  <si>
    <t>2022年、2023年市本级环保专项资金绩效评价</t>
  </si>
  <si>
    <t>赤峰市生态环境局、相关旗县区生态环境局、财政局</t>
  </si>
  <si>
    <t>档案保护费</t>
  </si>
  <si>
    <t>赤峰市档案史志馆</t>
  </si>
  <si>
    <t>赤峰市人民政府驻北京联络处</t>
  </si>
  <si>
    <t>专项债券、重点项目</t>
  </si>
  <si>
    <t xml:space="preserve">赤峰学院附属医院临床综合楼建设项目和国外援助贷款项目 </t>
  </si>
  <si>
    <t>赤峰学院附属医院</t>
  </si>
  <si>
    <t>文博院文保专项资金</t>
  </si>
  <si>
    <t>赤峰市博物院</t>
  </si>
  <si>
    <t>政府公共文化服务</t>
  </si>
  <si>
    <t>赤峰市广播电视台</t>
  </si>
  <si>
    <t>生猪产业发展基金</t>
  </si>
  <si>
    <t>赤峰市发展和改革委员会（振兴乡村投资有限公司）</t>
  </si>
  <si>
    <t>农牧科技产业园实验楼基础设备安装</t>
  </si>
  <si>
    <t>赤峰市农牧科学研究所</t>
  </si>
  <si>
    <t>国道111线小卡拉至赤峰</t>
  </si>
  <si>
    <t>赤峰市交通运输局</t>
  </si>
  <si>
    <t>赤峰体育中心运行经费</t>
  </si>
  <si>
    <t>赤峰市体育局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</si>
</sst>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6">
    <numFmt numFmtId="24" formatCode="\$#,##0_);[Red]\(\$#,##0\)"/>
    <numFmt numFmtId="25" formatCode="\$#,##0.00_);\(\$#,##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Red]&quot;\&quot;\-#,##0.00"/>
    <numFmt numFmtId="177" formatCode="_-* #,##0.00_-;\-* #,##0.00_-;_-* &quot;-&quot;??_-;_-@_-"/>
    <numFmt numFmtId="178" formatCode="_-* #,##0_-;\-* #,##0_-;_-* &quot;-&quot;_-;_-@_-"/>
    <numFmt numFmtId="179" formatCode="_-#,##0_-;\(#,##0\);_-\ \ &quot;-&quot;_-;_-@_-"/>
    <numFmt numFmtId="180" formatCode="_-#,##0.00_-;\(#,##0.00\);_-\ \ &quot;-&quot;_-;_-@_-"/>
    <numFmt numFmtId="181" formatCode="mmm/dd/yyyy;_-\ &quot;N/A&quot;_-;_-\ &quot;-&quot;_-"/>
    <numFmt numFmtId="182" formatCode="mmm/yyyy;_-\ &quot;N/A&quot;_-;_-\ &quot;-&quot;_-"/>
    <numFmt numFmtId="183" formatCode="_-#,##0%_-;\(#,##0%\);_-\ &quot;-&quot;_-"/>
    <numFmt numFmtId="184" formatCode="_-#,###,_-;\(#,###,\);_-\ \ &quot;-&quot;_-;_-@_-"/>
    <numFmt numFmtId="185" formatCode="_-#,###.00,_-;\(#,###.00,\);_-\ \ &quot;-&quot;_-;_-@_-"/>
    <numFmt numFmtId="186" formatCode="_-#0&quot;.&quot;0,_-;\(#0&quot;.&quot;0,\);_-\ \ &quot;-&quot;_-;_-@_-"/>
    <numFmt numFmtId="187" formatCode="_-#0&quot;.&quot;0000_-;\(#0&quot;.&quot;0000\);_-\ \ &quot;-&quot;_-;_-@_-"/>
    <numFmt numFmtId="188" formatCode="0%;\(0%\)"/>
    <numFmt numFmtId="189" formatCode="0.0%"/>
    <numFmt numFmtId="190" formatCode="&quot;\&quot;#,##0;[Red]&quot;\&quot;&quot;\&quot;&quot;\&quot;&quot;\&quot;&quot;\&quot;&quot;\&quot;&quot;\&quot;\-#,##0"/>
    <numFmt numFmtId="191" formatCode="#,##0;\(#,##0\)"/>
    <numFmt numFmtId="192" formatCode="#,##0.0_);\(#,##0.0\)"/>
    <numFmt numFmtId="193" formatCode="_-&quot;$&quot;* #,##0_-;\-&quot;$&quot;* #,##0_-;_-&quot;$&quot;* &quot;-&quot;_-;_-@_-"/>
    <numFmt numFmtId="194" formatCode="&quot;$&quot;#,##0_);\(&quot;$&quot;#,##0\)"/>
    <numFmt numFmtId="195" formatCode="&quot;$&quot;#,##0.00_);\(&quot;$&quot;#,##0.00\)"/>
    <numFmt numFmtId="196" formatCode="&quot;\&quot;#,##0;&quot;\&quot;\-#,##0"/>
    <numFmt numFmtId="197" formatCode="_-&quot;$&quot;\ * #,##0.00_-;_-&quot;$&quot;\ * #,##0.00\-;_-&quot;$&quot;\ * &quot;-&quot;??_-;_-@_-"/>
    <numFmt numFmtId="198" formatCode="\$#,##0.00;\(\$#,##0.00\)"/>
    <numFmt numFmtId="199" formatCode="\$#,##0;\(\$#,##0\)"/>
    <numFmt numFmtId="200" formatCode="_([$€-2]* #,##0.00_);_([$€-2]* \(#,##0.00\);_([$€-2]* &quot;-&quot;??_)"/>
    <numFmt numFmtId="201" formatCode="#."/>
    <numFmt numFmtId="202" formatCode="#,##0.00\¥;\-#,##0.00\¥"/>
    <numFmt numFmtId="203" formatCode="_-&quot;$&quot;\ * #,##0_-;_-&quot;$&quot;\ * #,##0\-;_-&quot;$&quot;\ * &quot;-&quot;_-;_-@_-"/>
    <numFmt numFmtId="204" formatCode="&quot;$&quot;#,##0_);[Red]\(&quot;$&quot;#,##0\)"/>
    <numFmt numFmtId="205" formatCode="&quot;$&quot;#,##0.00_);[Red]\(&quot;$&quot;#,##0.00\)"/>
    <numFmt numFmtId="206" formatCode="_-* #,##0\¥_-;\-* #,##0\¥_-;_-* &quot;-&quot;\¥_-;_-@_-"/>
    <numFmt numFmtId="207" formatCode="&quot;$&quot;\ #,##0.00_-;[Red]&quot;$&quot;\ #,##0.00\-"/>
    <numFmt numFmtId="208" formatCode="&quot;$&quot;\ #,##0_-;[Red]&quot;$&quot;\ #,##0\-"/>
    <numFmt numFmtId="209" formatCode="#\ ??/??"/>
    <numFmt numFmtId="210" formatCode="&quot;$&quot;#,##0;\-&quot;$&quot;#,##0"/>
    <numFmt numFmtId="211" formatCode="_(* #,##0.0,_);_(* \(#,##0.0,\);_(* &quot;-&quot;_);_(@_)"/>
    <numFmt numFmtId="212" formatCode="_(&quot;$&quot;* #,##0.00_);_(&quot;$&quot;* \(#,##0.00\);_(&quot;$&quot;* &quot;-&quot;??_);_(@_)"/>
    <numFmt numFmtId="213" formatCode="_(&quot;$&quot;* #,##0_);_(&quot;$&quot;* \(#,##0\);_(&quot;$&quot;* &quot;-&quot;_);_(@_)"/>
    <numFmt numFmtId="214" formatCode="_-* #,##0_$_-;\-* #,##0_$_-;_-* &quot;-&quot;_$_-;_-@_-"/>
    <numFmt numFmtId="215" formatCode="_-* #,##0.00_$_-;\-* #,##0.00_$_-;_-* &quot;-&quot;??_$_-;_-@_-"/>
    <numFmt numFmtId="216" formatCode="_-* #,##0&quot;$&quot;_-;\-* #,##0&quot;$&quot;_-;_-* &quot;-&quot;&quot;$&quot;_-;_-@_-"/>
    <numFmt numFmtId="217" formatCode="_-* #,##0.00&quot;$&quot;_-;\-* #,##0.00&quot;$&quot;_-;_-* &quot;-&quot;??&quot;$&quot;_-;_-@_-"/>
    <numFmt numFmtId="218" formatCode="_(* #,##0.00_);_(* \(#,##0.00\);_(* &quot;-&quot;??_);_(@_)"/>
    <numFmt numFmtId="219" formatCode="yy\.mm\.dd"/>
    <numFmt numFmtId="220" formatCode="0.0"/>
    <numFmt numFmtId="221" formatCode="#,##0_ "/>
    <numFmt numFmtId="222" formatCode="#,##0_);[Red]\(#,##0\)"/>
    <numFmt numFmtId="223" formatCode="0.0_ "/>
    <numFmt numFmtId="224" formatCode="#,##0.0"/>
    <numFmt numFmtId="225" formatCode="#,##0.000_ "/>
  </numFmts>
  <fonts count="127">
    <font>
      <sz val="12"/>
      <name val="宋体"/>
      <charset val="134"/>
    </font>
    <font>
      <sz val="18"/>
      <name val="方正小标宋简体"/>
      <charset val="134"/>
    </font>
    <font>
      <sz val="10"/>
      <name val="宋体"/>
      <charset val="134"/>
    </font>
    <font>
      <sz val="10"/>
      <name val="宋体"/>
      <charset val="134"/>
      <scheme val="minor"/>
    </font>
    <font>
      <sz val="12"/>
      <color theme="1"/>
      <name val="宋体"/>
      <charset val="134"/>
    </font>
    <font>
      <sz val="18"/>
      <color theme="1"/>
      <name val="方正小标宋简体"/>
      <charset val="134"/>
    </font>
    <font>
      <sz val="10"/>
      <color theme="1"/>
      <name val="宋体"/>
      <charset val="134"/>
    </font>
    <font>
      <sz val="11"/>
      <color theme="1"/>
      <name val="宋体"/>
      <charset val="134"/>
    </font>
    <font>
      <sz val="9"/>
      <name val="宋体"/>
      <charset val="134"/>
    </font>
    <font>
      <sz val="10"/>
      <color indexed="8"/>
      <name val="宋体"/>
      <charset val="134"/>
      <scheme val="minor"/>
    </font>
    <font>
      <sz val="10"/>
      <color indexed="8"/>
      <name val="宋体"/>
      <charset val="134"/>
    </font>
    <font>
      <sz val="10"/>
      <name val="Arial"/>
      <charset val="134"/>
    </font>
    <font>
      <sz val="10"/>
      <color theme="1"/>
      <name val="宋体"/>
      <charset val="134"/>
      <scheme val="minor"/>
    </font>
    <font>
      <sz val="11"/>
      <name val="宋体"/>
      <charset val="134"/>
    </font>
    <font>
      <b/>
      <sz val="10"/>
      <name val="宋体"/>
      <charset val="134"/>
    </font>
    <font>
      <sz val="12"/>
      <name val="方正小标宋简体"/>
      <charset val="134"/>
    </font>
    <font>
      <sz val="10"/>
      <name val="Times New Roman"/>
      <charset val="134"/>
    </font>
    <font>
      <sz val="10"/>
      <color rgb="FFFF0000"/>
      <name val="宋体"/>
      <charset val="134"/>
    </font>
    <font>
      <sz val="10"/>
      <color indexed="1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name val="????"/>
      <charset val="134"/>
    </font>
    <font>
      <sz val="10"/>
      <name val="Helv"/>
      <charset val="134"/>
    </font>
    <font>
      <sz val="10"/>
      <name val="Geneva"/>
      <charset val="134"/>
    </font>
    <font>
      <u val="singleAccounting"/>
      <vertAlign val="subscript"/>
      <sz val="10"/>
      <name val="Times New Roman"/>
      <charset val="134"/>
    </font>
    <font>
      <i/>
      <sz val="9"/>
      <name val="Times New Roman"/>
      <charset val="134"/>
    </font>
    <font>
      <sz val="11"/>
      <color indexed="8"/>
      <name val="宋体"/>
      <charset val="134"/>
    </font>
    <font>
      <sz val="11"/>
      <color indexed="9"/>
      <name val="宋体"/>
      <charset val="134"/>
    </font>
    <font>
      <sz val="11"/>
      <color indexed="31"/>
      <name val="宋体"/>
      <charset val="134"/>
    </font>
    <font>
      <sz val="12"/>
      <color indexed="8"/>
      <name val="宋体"/>
      <charset val="134"/>
    </font>
    <font>
      <sz val="12"/>
      <color indexed="9"/>
      <name val="宋体"/>
      <charset val="134"/>
    </font>
    <font>
      <sz val="8"/>
      <name val="Times New Roman"/>
      <charset val="134"/>
    </font>
    <font>
      <sz val="11"/>
      <color indexed="20"/>
      <name val="宋体"/>
      <charset val="134"/>
    </font>
    <font>
      <b/>
      <sz val="11"/>
      <color indexed="52"/>
      <name val="宋体"/>
      <charset val="134"/>
    </font>
    <font>
      <b/>
      <sz val="11"/>
      <color indexed="9"/>
      <name val="宋体"/>
      <charset val="134"/>
    </font>
    <font>
      <b/>
      <sz val="13"/>
      <name val="Tms Rmn"/>
      <charset val="134"/>
    </font>
    <font>
      <b/>
      <sz val="10"/>
      <name val="MS Sans Serif"/>
      <charset val="134"/>
    </font>
    <font>
      <b/>
      <sz val="8"/>
      <name val="Arial"/>
      <charset val="134"/>
    </font>
    <font>
      <sz val="10"/>
      <name val="MS Serif"/>
      <charset val="134"/>
    </font>
    <font>
      <sz val="10"/>
      <name val="Courier"/>
      <charset val="134"/>
    </font>
    <font>
      <sz val="10"/>
      <name val="MS Sans Serif"/>
      <charset val="134"/>
    </font>
    <font>
      <sz val="10"/>
      <color indexed="16"/>
      <name val="MS Serif"/>
      <charset val="134"/>
    </font>
    <font>
      <sz val="8"/>
      <name val="Arial"/>
      <charset val="134"/>
    </font>
    <font>
      <i/>
      <sz val="11"/>
      <color indexed="23"/>
      <name val="宋体"/>
      <charset val="134"/>
    </font>
    <font>
      <sz val="1"/>
      <color indexed="16"/>
      <name val="Courier"/>
      <charset val="134"/>
    </font>
    <font>
      <i/>
      <sz val="1"/>
      <color indexed="16"/>
      <name val="Courier"/>
      <charset val="134"/>
    </font>
    <font>
      <sz val="12"/>
      <name val="Arial"/>
      <charset val="134"/>
    </font>
    <font>
      <sz val="11"/>
      <color indexed="17"/>
      <name val="宋体"/>
      <charset val="134"/>
    </font>
    <font>
      <b/>
      <sz val="12"/>
      <name val="Arial"/>
      <charset val="134"/>
    </font>
    <font>
      <b/>
      <sz val="10"/>
      <name val="Arial"/>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sz val="12"/>
      <name val="Helv"/>
      <charset val="134"/>
    </font>
    <font>
      <sz val="18"/>
      <name val="Times New Roman"/>
      <charset val="134"/>
    </font>
    <font>
      <b/>
      <sz val="13"/>
      <name val="Times New Roman"/>
      <charset val="134"/>
    </font>
    <font>
      <b/>
      <i/>
      <sz val="12"/>
      <name val="Times New Roman"/>
      <charset val="134"/>
    </font>
    <font>
      <i/>
      <sz val="12"/>
      <name val="Times New Roman"/>
      <charset val="134"/>
    </font>
    <font>
      <sz val="11"/>
      <name val="Times New Roman"/>
      <charset val="134"/>
    </font>
    <font>
      <sz val="11"/>
      <color indexed="52"/>
      <name val="宋体"/>
      <charset val="134"/>
    </font>
    <font>
      <sz val="12"/>
      <color indexed="9"/>
      <name val="Helv"/>
      <charset val="134"/>
    </font>
    <font>
      <b/>
      <sz val="11"/>
      <name val="Helv"/>
      <charset val="134"/>
    </font>
    <font>
      <sz val="11"/>
      <color indexed="60"/>
      <name val="宋体"/>
      <charset val="134"/>
    </font>
    <font>
      <sz val="7"/>
      <name val="Small Fonts"/>
      <charset val="134"/>
    </font>
    <font>
      <b/>
      <i/>
      <sz val="16"/>
      <name val="Helv"/>
      <charset val="134"/>
    </font>
    <font>
      <sz val="10"/>
      <color indexed="8"/>
      <name val="MS Sans Serif"/>
      <charset val="134"/>
    </font>
    <font>
      <b/>
      <sz val="11"/>
      <color indexed="63"/>
      <name val="宋体"/>
      <charset val="134"/>
    </font>
    <font>
      <sz val="10"/>
      <name val="Tms Rmn"/>
      <charset val="134"/>
    </font>
    <font>
      <b/>
      <sz val="12"/>
      <name val="宋体"/>
      <charset val="134"/>
    </font>
    <font>
      <b/>
      <sz val="10"/>
      <name val="Tms Rmn"/>
      <charset val="134"/>
    </font>
    <font>
      <b/>
      <sz val="12"/>
      <name val="MS Sans Serif"/>
      <charset val="134"/>
    </font>
    <font>
      <sz val="12"/>
      <name val="MS Sans Serif"/>
      <charset val="134"/>
    </font>
    <font>
      <b/>
      <sz val="8"/>
      <color indexed="8"/>
      <name val="Helv"/>
      <charset val="134"/>
    </font>
    <font>
      <b/>
      <sz val="18"/>
      <color indexed="56"/>
      <name val="宋体"/>
      <charset val="134"/>
    </font>
    <font>
      <b/>
      <sz val="11"/>
      <color indexed="8"/>
      <name val="宋体"/>
      <charset val="134"/>
    </font>
    <font>
      <sz val="11"/>
      <color indexed="12"/>
      <name val="Times New Roman"/>
      <charset val="134"/>
    </font>
    <font>
      <sz val="11"/>
      <color indexed="10"/>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b/>
      <sz val="14"/>
      <name val="楷体"/>
      <charset val="134"/>
    </font>
    <font>
      <sz val="10"/>
      <name val="楷体"/>
      <charset val="134"/>
    </font>
    <font>
      <sz val="12"/>
      <color indexed="20"/>
      <name val="宋体"/>
      <charset val="134"/>
    </font>
    <font>
      <sz val="10.5"/>
      <color indexed="20"/>
      <name val="宋体"/>
      <charset val="134"/>
    </font>
    <font>
      <sz val="11"/>
      <color indexed="16"/>
      <name val="宋体"/>
      <charset val="134"/>
    </font>
    <font>
      <sz val="12"/>
      <color indexed="20"/>
      <name val="楷体_GB2312"/>
      <charset val="134"/>
    </font>
    <font>
      <sz val="12"/>
      <color indexed="16"/>
      <name val="宋体"/>
      <charset val="134"/>
    </font>
    <font>
      <sz val="11"/>
      <color indexed="20"/>
      <name val="Calibri"/>
      <charset val="134"/>
    </font>
    <font>
      <sz val="10"/>
      <color indexed="20"/>
      <name val="宋体"/>
      <charset val="134"/>
    </font>
    <font>
      <sz val="11"/>
      <color indexed="20"/>
      <name val="等线"/>
      <charset val="134"/>
    </font>
    <font>
      <sz val="10"/>
      <color indexed="8"/>
      <name val="Tahoma"/>
      <charset val="134"/>
    </font>
    <font>
      <u/>
      <sz val="12"/>
      <color indexed="12"/>
      <name val="宋体"/>
      <charset val="134"/>
    </font>
    <font>
      <b/>
      <sz val="9"/>
      <name val="Arial"/>
      <charset val="134"/>
    </font>
    <font>
      <sz val="12"/>
      <color indexed="17"/>
      <name val="宋体"/>
      <charset val="134"/>
    </font>
    <font>
      <sz val="10.5"/>
      <color indexed="17"/>
      <name val="宋体"/>
      <charset val="134"/>
    </font>
    <font>
      <sz val="12"/>
      <color indexed="17"/>
      <name val="楷体_GB2312"/>
      <charset val="134"/>
    </font>
    <font>
      <sz val="11"/>
      <color indexed="17"/>
      <name val="Calibri"/>
      <charset val="134"/>
    </font>
    <font>
      <sz val="10"/>
      <color indexed="17"/>
      <name val="宋体"/>
      <charset val="134"/>
    </font>
    <font>
      <sz val="11"/>
      <color indexed="17"/>
      <name val="等线"/>
      <charset val="134"/>
    </font>
    <font>
      <u/>
      <sz val="12"/>
      <color indexed="36"/>
      <name val="宋体"/>
      <charset val="134"/>
    </font>
    <font>
      <b/>
      <sz val="11"/>
      <color indexed="31"/>
      <name val="宋体"/>
      <charset val="134"/>
    </font>
    <font>
      <sz val="12"/>
      <name val="官帕眉"/>
      <charset val="134"/>
    </font>
    <font>
      <b/>
      <sz val="12"/>
      <color indexed="8"/>
      <name val="宋体"/>
      <charset val="134"/>
    </font>
    <font>
      <sz val="12"/>
      <name val="Courier"/>
      <charset val="134"/>
    </font>
    <font>
      <sz val="12"/>
      <name val="바탕체"/>
      <charset val="134"/>
    </font>
  </fonts>
  <fills count="7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54"/>
        <bgColor indexed="64"/>
      </patternFill>
    </fill>
    <fill>
      <patternFill patternType="solid">
        <fgColor indexed="10"/>
        <bgColor indexed="64"/>
      </patternFill>
    </fill>
    <fill>
      <patternFill patternType="solid">
        <fgColor indexed="26"/>
        <bgColor indexed="26"/>
      </patternFill>
    </fill>
    <fill>
      <patternFill patternType="solid">
        <fgColor indexed="22"/>
        <bgColor indexed="22"/>
      </patternFill>
    </fill>
    <fill>
      <patternFill patternType="solid">
        <fgColor indexed="55"/>
        <bgColor indexed="64"/>
      </patternFill>
    </fill>
    <fill>
      <patternFill patternType="solid">
        <fgColor indexed="55"/>
        <bgColor indexed="55"/>
      </patternFill>
    </fill>
    <fill>
      <patternFill patternType="solid">
        <fgColor indexed="25"/>
        <bgColor indexed="25"/>
      </patternFill>
    </fill>
    <fill>
      <patternFill patternType="solid">
        <fgColor indexed="25"/>
        <bgColor indexed="64"/>
      </patternFill>
    </fill>
    <fill>
      <patternFill patternType="solid">
        <fgColor indexed="57"/>
        <bgColor indexed="64"/>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53"/>
        <bgColor indexed="64"/>
      </patternFill>
    </fill>
    <fill>
      <patternFill patternType="solid">
        <fgColor indexed="47"/>
        <bgColor indexed="47"/>
      </patternFill>
    </fill>
    <fill>
      <patternFill patternType="solid">
        <fgColor indexed="52"/>
        <bgColor indexed="52"/>
      </patternFill>
    </fill>
    <fill>
      <patternFill patternType="solid">
        <fgColor indexed="13"/>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solid">
        <fgColor indexed="45"/>
        <b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3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style="thin">
        <color auto="1"/>
      </right>
      <top/>
      <bottom style="thin">
        <color auto="1"/>
      </bottom>
      <diagonal/>
    </border>
    <border>
      <left/>
      <right/>
      <top style="thin">
        <color indexed="49"/>
      </top>
      <bottom style="double">
        <color indexed="49"/>
      </bottom>
      <diagonal/>
    </border>
  </borders>
  <cellStyleXfs count="1451">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8" fillId="0" borderId="0" applyNumberFormat="0" applyFill="0" applyBorder="0" applyAlignment="0" applyProtection="0">
      <alignment vertical="center"/>
    </xf>
    <xf numFmtId="0" fontId="29" fillId="3" borderId="12" applyNumberFormat="0" applyAlignment="0" applyProtection="0">
      <alignment vertical="center"/>
    </xf>
    <xf numFmtId="0" fontId="30" fillId="4" borderId="13" applyNumberFormat="0" applyAlignment="0" applyProtection="0">
      <alignment vertical="center"/>
    </xf>
    <xf numFmtId="0" fontId="31" fillId="4" borderId="12" applyNumberFormat="0" applyAlignment="0" applyProtection="0">
      <alignment vertical="center"/>
    </xf>
    <xf numFmtId="0" fontId="32" fillId="5" borderId="14" applyNumberFormat="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xf numFmtId="0" fontId="11" fillId="0" borderId="0"/>
    <xf numFmtId="176" fontId="19" fillId="0" borderId="0" applyFont="0" applyFill="0" applyBorder="0" applyAlignment="0" applyProtection="0"/>
    <xf numFmtId="0" fontId="19" fillId="0" borderId="0" applyFont="0" applyFill="0" applyBorder="0" applyAlignment="0" applyProtection="0"/>
    <xf numFmtId="0" fontId="19" fillId="0" borderId="0"/>
    <xf numFmtId="0" fontId="19" fillId="0" borderId="0"/>
    <xf numFmtId="0" fontId="19" fillId="0" borderId="0"/>
    <xf numFmtId="0" fontId="19" fillId="0" borderId="0"/>
    <xf numFmtId="0" fontId="11" fillId="0" borderId="0"/>
    <xf numFmtId="40" fontId="19" fillId="0" borderId="0" applyFont="0" applyFill="0" applyBorder="0" applyAlignment="0" applyProtection="0"/>
    <xf numFmtId="38" fontId="19" fillId="0" borderId="0" applyFont="0" applyFill="0" applyBorder="0" applyAlignment="0" applyProtection="0"/>
    <xf numFmtId="0" fontId="11" fillId="0" borderId="0"/>
    <xf numFmtId="177" fontId="19" fillId="0" borderId="0" applyFont="0" applyFill="0" applyBorder="0" applyAlignment="0" applyProtection="0"/>
    <xf numFmtId="178" fontId="19" fillId="0" borderId="0" applyFont="0" applyFill="0" applyBorder="0" applyAlignment="0" applyProtection="0"/>
    <xf numFmtId="0" fontId="19" fillId="0" borderId="0"/>
    <xf numFmtId="0" fontId="11" fillId="0" borderId="0"/>
    <xf numFmtId="0" fontId="11" fillId="0" borderId="0"/>
    <xf numFmtId="49" fontId="16" fillId="0" borderId="0" applyProtection="0">
      <alignment horizontal="left"/>
    </xf>
    <xf numFmtId="0" fontId="41" fillId="0" borderId="0"/>
    <xf numFmtId="0" fontId="11" fillId="0" borderId="0"/>
    <xf numFmtId="0" fontId="42" fillId="0" borderId="0"/>
    <xf numFmtId="0" fontId="41" fillId="0" borderId="0"/>
    <xf numFmtId="0" fontId="41" fillId="0" borderId="0"/>
    <xf numFmtId="0" fontId="11" fillId="0" borderId="0"/>
    <xf numFmtId="0" fontId="41" fillId="0" borderId="0"/>
    <xf numFmtId="0" fontId="41" fillId="0" borderId="0"/>
    <xf numFmtId="0" fontId="11" fillId="0" borderId="0"/>
    <xf numFmtId="0" fontId="41" fillId="0" borderId="0"/>
    <xf numFmtId="0" fontId="41" fillId="0" borderId="0"/>
    <xf numFmtId="0" fontId="11" fillId="0" borderId="0"/>
    <xf numFmtId="0" fontId="11" fillId="0" borderId="0">
      <protection locked="0"/>
    </xf>
    <xf numFmtId="0" fontId="41" fillId="0" borderId="0"/>
    <xf numFmtId="0" fontId="11" fillId="0" borderId="0"/>
    <xf numFmtId="0" fontId="11" fillId="0" borderId="0"/>
    <xf numFmtId="0" fontId="41" fillId="0" borderId="0"/>
    <xf numFmtId="0" fontId="41" fillId="0" borderId="0"/>
    <xf numFmtId="0" fontId="11" fillId="0" borderId="0">
      <protection locked="0"/>
    </xf>
    <xf numFmtId="0" fontId="41" fillId="0" borderId="0"/>
    <xf numFmtId="0" fontId="41" fillId="0" borderId="0"/>
    <xf numFmtId="0" fontId="41" fillId="0" borderId="0"/>
    <xf numFmtId="0" fontId="41" fillId="0" borderId="0"/>
    <xf numFmtId="0" fontId="11" fillId="0" borderId="0"/>
    <xf numFmtId="0" fontId="11" fillId="0" borderId="0"/>
    <xf numFmtId="0" fontId="41" fillId="0" borderId="0"/>
    <xf numFmtId="0" fontId="40" fillId="0" borderId="0"/>
    <xf numFmtId="0" fontId="11" fillId="0" borderId="0">
      <protection locked="0"/>
    </xf>
    <xf numFmtId="0" fontId="41" fillId="0" borderId="0"/>
    <xf numFmtId="0" fontId="11" fillId="0" borderId="0"/>
    <xf numFmtId="0" fontId="11" fillId="0" borderId="0">
      <protection locked="0"/>
    </xf>
    <xf numFmtId="0" fontId="11" fillId="0" borderId="0"/>
    <xf numFmtId="0" fontId="11" fillId="0" borderId="0"/>
    <xf numFmtId="0" fontId="42" fillId="0" borderId="0"/>
    <xf numFmtId="0" fontId="42" fillId="0" borderId="0"/>
    <xf numFmtId="0" fontId="43" fillId="0" borderId="0"/>
    <xf numFmtId="0" fontId="43" fillId="0" borderId="0"/>
    <xf numFmtId="0" fontId="43" fillId="0" borderId="0"/>
    <xf numFmtId="49" fontId="11" fillId="0" borderId="0" applyFont="0" applyFill="0" applyBorder="0" applyAlignment="0" applyProtection="0"/>
    <xf numFmtId="49" fontId="19" fillId="0" borderId="0" applyFont="0" applyFill="0" applyBorder="0" applyAlignment="0" applyProtection="0"/>
    <xf numFmtId="49" fontId="19" fillId="0" borderId="0" applyFont="0" applyFill="0" applyBorder="0" applyAlignment="0" applyProtection="0"/>
    <xf numFmtId="0" fontId="42" fillId="0" borderId="0"/>
    <xf numFmtId="0" fontId="11" fillId="0" borderId="0"/>
    <xf numFmtId="0" fontId="40" fillId="0" borderId="0"/>
    <xf numFmtId="0" fontId="42" fillId="0" borderId="0"/>
    <xf numFmtId="0" fontId="42" fillId="0" borderId="0"/>
    <xf numFmtId="0" fontId="40" fillId="0" borderId="0"/>
    <xf numFmtId="0" fontId="43" fillId="0" borderId="0"/>
    <xf numFmtId="0" fontId="40" fillId="0" borderId="0"/>
    <xf numFmtId="0" fontId="41" fillId="0" borderId="0"/>
    <xf numFmtId="0" fontId="11" fillId="0" borderId="0"/>
    <xf numFmtId="0" fontId="11" fillId="0" borderId="0"/>
    <xf numFmtId="0" fontId="11" fillId="0" borderId="0"/>
    <xf numFmtId="0" fontId="11" fillId="0" borderId="0"/>
    <xf numFmtId="0" fontId="11" fillId="0" borderId="0">
      <protection locked="0"/>
    </xf>
    <xf numFmtId="0" fontId="41" fillId="0" borderId="0"/>
    <xf numFmtId="0" fontId="11" fillId="0" borderId="0"/>
    <xf numFmtId="0" fontId="11" fillId="0" borderId="0">
      <protection locked="0"/>
    </xf>
    <xf numFmtId="0" fontId="41" fillId="0" borderId="0"/>
    <xf numFmtId="0" fontId="11" fillId="0" borderId="0"/>
    <xf numFmtId="0" fontId="11" fillId="0" borderId="0"/>
    <xf numFmtId="0" fontId="11" fillId="0" borderId="0"/>
    <xf numFmtId="0" fontId="11" fillId="0" borderId="0"/>
    <xf numFmtId="0" fontId="42" fillId="0" borderId="0"/>
    <xf numFmtId="0" fontId="11" fillId="0" borderId="0"/>
    <xf numFmtId="0" fontId="16"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protection locked="0"/>
    </xf>
    <xf numFmtId="0" fontId="11" fillId="0" borderId="0"/>
    <xf numFmtId="0" fontId="41" fillId="0" borderId="0"/>
    <xf numFmtId="0" fontId="42" fillId="0" borderId="0"/>
    <xf numFmtId="0" fontId="11" fillId="0" borderId="0"/>
    <xf numFmtId="0" fontId="11" fillId="0" borderId="0"/>
    <xf numFmtId="0" fontId="11" fillId="0" borderId="0"/>
    <xf numFmtId="0" fontId="40" fillId="0" borderId="0"/>
    <xf numFmtId="0" fontId="11" fillId="0" borderId="0">
      <protection locked="0"/>
    </xf>
    <xf numFmtId="0" fontId="11" fillId="0" borderId="0"/>
    <xf numFmtId="0" fontId="11" fillId="0" borderId="0">
      <protection locked="0"/>
    </xf>
    <xf numFmtId="0" fontId="11" fillId="0" borderId="0"/>
    <xf numFmtId="179" fontId="16" fillId="0" borderId="0" applyFill="0" applyBorder="0" applyProtection="0">
      <alignment horizontal="right"/>
    </xf>
    <xf numFmtId="180" fontId="16" fillId="0" borderId="0" applyFill="0" applyBorder="0" applyProtection="0">
      <alignment horizontal="right"/>
    </xf>
    <xf numFmtId="181" fontId="44" fillId="0" borderId="0" applyFill="0" applyBorder="0" applyProtection="0">
      <alignment horizontal="center"/>
    </xf>
    <xf numFmtId="182" fontId="44" fillId="0" borderId="0" applyFill="0" applyBorder="0" applyProtection="0">
      <alignment horizontal="center"/>
    </xf>
    <xf numFmtId="183" fontId="45" fillId="0" borderId="0" applyFill="0" applyBorder="0" applyProtection="0">
      <alignment horizontal="right"/>
    </xf>
    <xf numFmtId="184" fontId="16" fillId="0" borderId="0" applyFill="0" applyBorder="0" applyProtection="0">
      <alignment horizontal="right"/>
    </xf>
    <xf numFmtId="185" fontId="16" fillId="0" borderId="0" applyFill="0" applyBorder="0" applyProtection="0">
      <alignment horizontal="right"/>
    </xf>
    <xf numFmtId="186" fontId="16" fillId="0" borderId="0" applyFill="0" applyBorder="0" applyProtection="0">
      <alignment horizontal="right"/>
    </xf>
    <xf numFmtId="187" fontId="16" fillId="0" borderId="0" applyFill="0" applyBorder="0" applyProtection="0">
      <alignment horizontal="right"/>
    </xf>
    <xf numFmtId="188" fontId="19" fillId="0" borderId="0" applyFont="0" applyFill="0" applyBorder="0" applyAlignment="0" applyProtection="0"/>
    <xf numFmtId="0" fontId="40" fillId="0" borderId="0"/>
    <xf numFmtId="189" fontId="19" fillId="0" borderId="0" applyFont="0" applyFill="0" applyBorder="0" applyAlignment="0" applyProtection="0"/>
    <xf numFmtId="10" fontId="19" fillId="0" borderId="0" applyFont="0" applyFill="0" applyBorder="0" applyAlignment="0" applyProtection="0"/>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6" fillId="38"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9"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6" fillId="34" borderId="0" applyNumberFormat="0" applyBorder="0" applyAlignment="0" applyProtection="0">
      <alignment vertical="center"/>
    </xf>
    <xf numFmtId="0" fontId="46" fillId="38"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6" fillId="35" borderId="0" applyNumberFormat="0" applyBorder="0" applyAlignment="0" applyProtection="0">
      <alignment vertical="center"/>
    </xf>
    <xf numFmtId="0" fontId="46" fillId="40"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9"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6" fillId="37" borderId="0" applyNumberFormat="0" applyBorder="0" applyAlignment="0" applyProtection="0">
      <alignment vertical="center"/>
    </xf>
    <xf numFmtId="0" fontId="46" fillId="37" borderId="0" applyNumberFormat="0" applyBorder="0" applyAlignment="0" applyProtection="0">
      <alignment vertical="center"/>
    </xf>
    <xf numFmtId="0" fontId="46" fillId="37"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6" fillId="37"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41" borderId="0" applyNumberFormat="0" applyBorder="0" applyAlignment="0" applyProtection="0">
      <alignment vertical="center"/>
    </xf>
    <xf numFmtId="0" fontId="46" fillId="42" borderId="0" applyNumberFormat="0" applyBorder="0" applyAlignment="0" applyProtection="0">
      <alignment vertical="center"/>
    </xf>
    <xf numFmtId="0" fontId="46" fillId="43" borderId="0" applyNumberFormat="0" applyBorder="0" applyAlignment="0" applyProtection="0">
      <alignment vertical="center"/>
    </xf>
    <xf numFmtId="0" fontId="46" fillId="36" borderId="0" applyNumberFormat="0" applyBorder="0" applyAlignment="0" applyProtection="0">
      <alignment vertical="center"/>
    </xf>
    <xf numFmtId="0" fontId="46" fillId="41" borderId="0" applyNumberFormat="0" applyBorder="0" applyAlignment="0" applyProtection="0">
      <alignment vertical="center"/>
    </xf>
    <xf numFmtId="0" fontId="46" fillId="44"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5" borderId="0" applyNumberFormat="0" applyBorder="0" applyAlignment="0" applyProtection="0">
      <alignment vertical="center"/>
    </xf>
    <xf numFmtId="0" fontId="46" fillId="41"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3" borderId="0" applyNumberFormat="0" applyBorder="0" applyAlignment="0" applyProtection="0">
      <alignment vertical="center"/>
    </xf>
    <xf numFmtId="0" fontId="46" fillId="43" borderId="0" applyNumberFormat="0" applyBorder="0" applyAlignment="0" applyProtection="0">
      <alignment vertical="center"/>
    </xf>
    <xf numFmtId="0" fontId="46" fillId="46" borderId="0" applyNumberFormat="0" applyBorder="0" applyAlignment="0" applyProtection="0">
      <alignment vertical="center"/>
    </xf>
    <xf numFmtId="0" fontId="46" fillId="43"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45" borderId="0" applyNumberFormat="0" applyBorder="0" applyAlignment="0" applyProtection="0">
      <alignment vertical="center"/>
    </xf>
    <xf numFmtId="0" fontId="46" fillId="36"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38" borderId="0" applyNumberFormat="0" applyBorder="0" applyAlignment="0" applyProtection="0">
      <alignment vertical="center"/>
    </xf>
    <xf numFmtId="0" fontId="46" fillId="44"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3" borderId="0" applyNumberFormat="0" applyBorder="0" applyAlignment="0" applyProtection="0">
      <alignment vertical="center"/>
    </xf>
    <xf numFmtId="0" fontId="46" fillId="43"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7" fillId="47"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7" fillId="48" borderId="0" applyNumberFormat="0" applyBorder="0" applyAlignment="0" applyProtection="0">
      <alignment vertical="center"/>
    </xf>
    <xf numFmtId="0" fontId="47" fillId="49" borderId="0" applyNumberFormat="0" applyBorder="0" applyAlignment="0" applyProtection="0">
      <alignment vertical="center"/>
    </xf>
    <xf numFmtId="0" fontId="47" fillId="50"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8" fillId="49" borderId="0" applyNumberFormat="0" applyBorder="0" applyAlignment="0" applyProtection="0">
      <alignment vertical="center"/>
    </xf>
    <xf numFmtId="0" fontId="47" fillId="47"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8" fillId="42"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8" fillId="46" borderId="0" applyNumberFormat="0" applyBorder="0" applyAlignment="0" applyProtection="0">
      <alignment vertical="center"/>
    </xf>
    <xf numFmtId="0" fontId="47" fillId="43"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8" fillId="45" borderId="0" applyNumberFormat="0" applyBorder="0" applyAlignment="0" applyProtection="0">
      <alignment vertical="center"/>
    </xf>
    <xf numFmtId="0" fontId="47" fillId="48"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8" fillId="49" borderId="0" applyNumberFormat="0" applyBorder="0" applyAlignment="0" applyProtection="0">
      <alignment vertical="center"/>
    </xf>
    <xf numFmtId="0" fontId="47" fillId="49" borderId="0" applyNumberFormat="0" applyBorder="0" applyAlignment="0" applyProtection="0">
      <alignment vertical="center"/>
    </xf>
    <xf numFmtId="0" fontId="47" fillId="50" borderId="0" applyNumberFormat="0" applyBorder="0" applyAlignment="0" applyProtection="0">
      <alignment vertical="center"/>
    </xf>
    <xf numFmtId="0" fontId="47" fillId="50" borderId="0" applyNumberFormat="0" applyBorder="0" applyAlignment="0" applyProtection="0">
      <alignment vertical="center"/>
    </xf>
    <xf numFmtId="0" fontId="48" fillId="38" borderId="0" applyNumberFormat="0" applyBorder="0" applyAlignment="0" applyProtection="0">
      <alignment vertical="center"/>
    </xf>
    <xf numFmtId="0" fontId="47" fillId="50" borderId="0" applyNumberFormat="0" applyBorder="0" applyAlignment="0" applyProtection="0">
      <alignment vertical="center"/>
    </xf>
    <xf numFmtId="0" fontId="47" fillId="47" borderId="0" applyNumberFormat="0" applyBorder="0" applyAlignment="0" applyProtection="0">
      <alignment vertical="center"/>
    </xf>
    <xf numFmtId="0" fontId="47" fillId="47"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7" fillId="43"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50" borderId="0" applyNumberFormat="0" applyBorder="0" applyAlignment="0" applyProtection="0">
      <alignment vertical="center"/>
    </xf>
    <xf numFmtId="0" fontId="47" fillId="50" borderId="0" applyNumberFormat="0" applyBorder="0" applyAlignment="0" applyProtection="0">
      <alignment vertical="center"/>
    </xf>
    <xf numFmtId="0" fontId="42" fillId="0" borderId="0">
      <protection locked="0"/>
    </xf>
    <xf numFmtId="0" fontId="47" fillId="51" borderId="0" applyNumberFormat="0" applyBorder="0" applyAlignment="0" applyProtection="0">
      <alignment vertical="center"/>
    </xf>
    <xf numFmtId="0" fontId="49" fillId="33" borderId="0" applyNumberFormat="0" applyBorder="0" applyAlignment="0" applyProtection="0"/>
    <xf numFmtId="0" fontId="49" fillId="52" borderId="0" applyNumberFormat="0" applyBorder="0" applyAlignment="0" applyProtection="0"/>
    <xf numFmtId="0" fontId="49" fillId="33" borderId="0" applyNumberFormat="0" applyBorder="0" applyAlignment="0" applyProtection="0"/>
    <xf numFmtId="0" fontId="49" fillId="52" borderId="0" applyNumberFormat="0" applyBorder="0" applyAlignment="0" applyProtection="0"/>
    <xf numFmtId="0" fontId="50" fillId="41" borderId="0" applyNumberFormat="0" applyBorder="0" applyAlignment="0" applyProtection="0"/>
    <xf numFmtId="0" fontId="50" fillId="53"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5" borderId="0" applyNumberFormat="0" applyBorder="0" applyAlignment="0" applyProtection="0"/>
    <xf numFmtId="0" fontId="47" fillId="56" borderId="0" applyNumberFormat="0" applyBorder="0" applyAlignment="0" applyProtection="0">
      <alignment vertical="center"/>
    </xf>
    <xf numFmtId="0" fontId="49" fillId="40" borderId="0" applyNumberFormat="0" applyBorder="0" applyAlignment="0" applyProtection="0"/>
    <xf numFmtId="0" fontId="49" fillId="57" borderId="0" applyNumberFormat="0" applyBorder="0" applyAlignment="0" applyProtection="0"/>
    <xf numFmtId="0" fontId="49" fillId="45" borderId="0" applyNumberFormat="0" applyBorder="0" applyAlignment="0" applyProtection="0"/>
    <xf numFmtId="0" fontId="49" fillId="58" borderId="0" applyNumberFormat="0" applyBorder="0" applyAlignment="0" applyProtection="0"/>
    <xf numFmtId="0" fontId="50" fillId="59" borderId="0" applyNumberFormat="0" applyBorder="0" applyAlignment="0" applyProtection="0"/>
    <xf numFmtId="0" fontId="50" fillId="60"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2" borderId="0" applyNumberFormat="0" applyBorder="0" applyAlignment="0" applyProtection="0"/>
    <xf numFmtId="0" fontId="47" fillId="63" borderId="0" applyNumberFormat="0" applyBorder="0" applyAlignment="0" applyProtection="0">
      <alignment vertical="center"/>
    </xf>
    <xf numFmtId="0" fontId="49" fillId="40" borderId="0" applyNumberFormat="0" applyBorder="0" applyAlignment="0" applyProtection="0"/>
    <xf numFmtId="0" fontId="49" fillId="57" borderId="0" applyNumberFormat="0" applyBorder="0" applyAlignment="0" applyProtection="0"/>
    <xf numFmtId="0" fontId="49" fillId="35" borderId="0" applyNumberFormat="0" applyBorder="0" applyAlignment="0" applyProtection="0"/>
    <xf numFmtId="0" fontId="49" fillId="64" borderId="0" applyNumberFormat="0" applyBorder="0" applyAlignment="0" applyProtection="0"/>
    <xf numFmtId="0" fontId="50" fillId="45" borderId="0" applyNumberFormat="0" applyBorder="0" applyAlignment="0" applyProtection="0"/>
    <xf numFmtId="0" fontId="50" fillId="58"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59" borderId="0" applyNumberFormat="0" applyBorder="0" applyAlignment="0" applyProtection="0"/>
    <xf numFmtId="0" fontId="47" fillId="48" borderId="0" applyNumberFormat="0" applyBorder="0" applyAlignment="0" applyProtection="0">
      <alignment vertical="center"/>
    </xf>
    <xf numFmtId="0" fontId="49" fillId="33" borderId="0" applyNumberFormat="0" applyBorder="0" applyAlignment="0" applyProtection="0"/>
    <xf numFmtId="0" fontId="49" fillId="52" borderId="0" applyNumberFormat="0" applyBorder="0" applyAlignment="0" applyProtection="0"/>
    <xf numFmtId="0" fontId="49" fillId="45" borderId="0" applyNumberFormat="0" applyBorder="0" applyAlignment="0" applyProtection="0"/>
    <xf numFmtId="0" fontId="49" fillId="58" borderId="0" applyNumberFormat="0" applyBorder="0" applyAlignment="0" applyProtection="0"/>
    <xf numFmtId="0" fontId="50" fillId="45" borderId="0" applyNumberFormat="0" applyBorder="0" applyAlignment="0" applyProtection="0"/>
    <xf numFmtId="0" fontId="50" fillId="58"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5" borderId="0" applyNumberFormat="0" applyBorder="0" applyAlignment="0" applyProtection="0"/>
    <xf numFmtId="0" fontId="47" fillId="49" borderId="0" applyNumberFormat="0" applyBorder="0" applyAlignment="0" applyProtection="0">
      <alignment vertical="center"/>
    </xf>
    <xf numFmtId="0" fontId="49" fillId="37" borderId="0" applyNumberFormat="0" applyBorder="0" applyAlignment="0" applyProtection="0"/>
    <xf numFmtId="0" fontId="49" fillId="65" borderId="0" applyNumberFormat="0" applyBorder="0" applyAlignment="0" applyProtection="0"/>
    <xf numFmtId="0" fontId="49" fillId="33" borderId="0" applyNumberFormat="0" applyBorder="0" applyAlignment="0" applyProtection="0"/>
    <xf numFmtId="0" fontId="49" fillId="52" borderId="0" applyNumberFormat="0" applyBorder="0" applyAlignment="0" applyProtection="0"/>
    <xf numFmtId="0" fontId="50" fillId="41" borderId="0" applyNumberFormat="0" applyBorder="0" applyAlignment="0" applyProtection="0"/>
    <xf numFmtId="0" fontId="50" fillId="53" borderId="0" applyNumberFormat="0" applyBorder="0" applyAlignment="0" applyProtection="0"/>
    <xf numFmtId="0" fontId="50" fillId="66" borderId="0" applyNumberFormat="0" applyBorder="0" applyAlignment="0" applyProtection="0"/>
    <xf numFmtId="0" fontId="50" fillId="66" borderId="0" applyNumberFormat="0" applyBorder="0" applyAlignment="0" applyProtection="0"/>
    <xf numFmtId="0" fontId="50" fillId="66" borderId="0" applyNumberFormat="0" applyBorder="0" applyAlignment="0" applyProtection="0"/>
    <xf numFmtId="0" fontId="50" fillId="66" borderId="0" applyNumberFormat="0" applyBorder="0" applyAlignment="0" applyProtection="0"/>
    <xf numFmtId="0" fontId="50" fillId="49" borderId="0" applyNumberFormat="0" applyBorder="0" applyAlignment="0" applyProtection="0"/>
    <xf numFmtId="0" fontId="47" fillId="67" borderId="0" applyNumberFormat="0" applyBorder="0" applyAlignment="0" applyProtection="0">
      <alignment vertical="center"/>
    </xf>
    <xf numFmtId="0" fontId="49" fillId="40" borderId="0" applyNumberFormat="0" applyBorder="0" applyAlignment="0" applyProtection="0"/>
    <xf numFmtId="0" fontId="49" fillId="57" borderId="0" applyNumberFormat="0" applyBorder="0" applyAlignment="0" applyProtection="0"/>
    <xf numFmtId="0" fontId="49" fillId="38" borderId="0" applyNumberFormat="0" applyBorder="0" applyAlignment="0" applyProtection="0"/>
    <xf numFmtId="0" fontId="49" fillId="68" borderId="0" applyNumberFormat="0" applyBorder="0" applyAlignment="0" applyProtection="0"/>
    <xf numFmtId="0" fontId="50" fillId="38" borderId="0" applyNumberFormat="0" applyBorder="0" applyAlignment="0" applyProtection="0"/>
    <xf numFmtId="0" fontId="50" fillId="68" borderId="0" applyNumberFormat="0" applyBorder="0" applyAlignment="0" applyProtection="0"/>
    <xf numFmtId="0" fontId="50" fillId="69" borderId="0" applyNumberFormat="0" applyBorder="0" applyAlignment="0" applyProtection="0"/>
    <xf numFmtId="0" fontId="50" fillId="69" borderId="0" applyNumberFormat="0" applyBorder="0" applyAlignment="0" applyProtection="0"/>
    <xf numFmtId="0" fontId="50" fillId="69" borderId="0" applyNumberFormat="0" applyBorder="0" applyAlignment="0" applyProtection="0"/>
    <xf numFmtId="0" fontId="50" fillId="69" borderId="0" applyNumberFormat="0" applyBorder="0" applyAlignment="0" applyProtection="0"/>
    <xf numFmtId="0" fontId="50" fillId="50" borderId="0" applyNumberFormat="0" applyBorder="0" applyAlignment="0" applyProtection="0"/>
    <xf numFmtId="0" fontId="51" fillId="0" borderId="0">
      <alignment horizontal="center" wrapText="1"/>
      <protection locked="0"/>
    </xf>
    <xf numFmtId="0" fontId="52" fillId="34" borderId="0" applyNumberFormat="0" applyBorder="0" applyAlignment="0" applyProtection="0">
      <alignment vertical="center"/>
    </xf>
    <xf numFmtId="0" fontId="19" fillId="0" borderId="0" applyFill="0" applyBorder="0" applyAlignment="0"/>
    <xf numFmtId="0" fontId="19" fillId="0" borderId="0" applyFill="0" applyBorder="0" applyAlignment="0"/>
    <xf numFmtId="0" fontId="19" fillId="0" borderId="0" applyFill="0" applyBorder="0" applyAlignment="0"/>
    <xf numFmtId="0" fontId="53" fillId="45" borderId="17" applyNumberFormat="0" applyAlignment="0" applyProtection="0">
      <alignment vertical="center"/>
    </xf>
    <xf numFmtId="0" fontId="54" fillId="59" borderId="18" applyNumberFormat="0" applyAlignment="0" applyProtection="0">
      <alignment vertical="center"/>
    </xf>
    <xf numFmtId="0" fontId="55" fillId="0" borderId="1" applyNumberFormat="0" applyFill="0" applyProtection="0">
      <alignment horizontal="center"/>
    </xf>
    <xf numFmtId="0" fontId="56" fillId="0" borderId="0" applyNumberFormat="0" applyFill="0" applyBorder="0" applyAlignment="0" applyProtection="0"/>
    <xf numFmtId="0" fontId="57" fillId="0" borderId="7">
      <alignment horizontal="center"/>
    </xf>
    <xf numFmtId="190" fontId="11" fillId="0" borderId="0"/>
    <xf numFmtId="190" fontId="11" fillId="0" borderId="0"/>
    <xf numFmtId="190" fontId="11" fillId="0" borderId="0"/>
    <xf numFmtId="190" fontId="11" fillId="0" borderId="0"/>
    <xf numFmtId="190" fontId="11" fillId="0" borderId="0"/>
    <xf numFmtId="190" fontId="11" fillId="0" borderId="0"/>
    <xf numFmtId="190" fontId="11" fillId="0" borderId="0"/>
    <xf numFmtId="190" fontId="11" fillId="0" borderId="0"/>
    <xf numFmtId="41" fontId="19" fillId="0" borderId="0" applyFont="0" applyFill="0" applyBorder="0" applyAlignment="0" applyProtection="0"/>
    <xf numFmtId="191" fontId="16" fillId="0" borderId="0"/>
    <xf numFmtId="37" fontId="19" fillId="0" borderId="0" applyFont="0" applyFill="0" applyBorder="0" applyAlignment="0" applyProtection="0"/>
    <xf numFmtId="192" fontId="19" fillId="0" borderId="0" applyFont="0" applyFill="0" applyBorder="0" applyAlignment="0" applyProtection="0"/>
    <xf numFmtId="39" fontId="19" fillId="0" borderId="0" applyFont="0" applyFill="0" applyBorder="0" applyAlignment="0" applyProtection="0"/>
    <xf numFmtId="39" fontId="19" fillId="0" borderId="0" applyFont="0" applyFill="0" applyBorder="0" applyAlignment="0" applyProtection="0"/>
    <xf numFmtId="177" fontId="19" fillId="0" borderId="0" applyFont="0" applyFill="0" applyBorder="0" applyAlignment="0" applyProtection="0"/>
    <xf numFmtId="0" fontId="58" fillId="0" borderId="0" applyNumberFormat="0" applyAlignment="0">
      <alignment horizontal="left"/>
    </xf>
    <xf numFmtId="0" fontId="59" fillId="0" borderId="0" applyNumberFormat="0" applyAlignment="0"/>
    <xf numFmtId="193" fontId="19" fillId="0" borderId="0" applyFont="0" applyFill="0" applyBorder="0" applyAlignment="0" applyProtection="0"/>
    <xf numFmtId="24" fontId="19" fillId="0" borderId="0" applyFont="0" applyFill="0" applyBorder="0" applyAlignment="0" applyProtection="0"/>
    <xf numFmtId="25" fontId="19" fillId="0" borderId="0" applyFont="0" applyFill="0" applyBorder="0" applyAlignment="0" applyProtection="0"/>
    <xf numFmtId="194" fontId="19" fillId="0" borderId="0" applyFont="0" applyFill="0" applyBorder="0" applyAlignment="0" applyProtection="0"/>
    <xf numFmtId="195" fontId="19" fillId="0" borderId="0" applyFont="0" applyFill="0" applyBorder="0" applyAlignment="0" applyProtection="0"/>
    <xf numFmtId="196" fontId="19" fillId="0" borderId="0" applyFont="0" applyFill="0" applyBorder="0" applyAlignment="0" applyProtection="0"/>
    <xf numFmtId="197" fontId="19" fillId="0" borderId="0" applyFont="0" applyFill="0" applyBorder="0" applyAlignment="0" applyProtection="0"/>
    <xf numFmtId="198" fontId="16" fillId="0" borderId="0"/>
    <xf numFmtId="15" fontId="60" fillId="0" borderId="0"/>
    <xf numFmtId="199" fontId="16" fillId="0" borderId="0"/>
    <xf numFmtId="0" fontId="61" fillId="0" borderId="0" applyNumberFormat="0" applyAlignment="0">
      <alignment horizontal="left"/>
    </xf>
    <xf numFmtId="0" fontId="62" fillId="70" borderId="2"/>
    <xf numFmtId="200" fontId="19" fillId="0" borderId="0" applyFont="0" applyFill="0" applyBorder="0" applyAlignment="0" applyProtection="0"/>
    <xf numFmtId="0" fontId="63" fillId="0" borderId="0" applyNumberFormat="0" applyFill="0" applyBorder="0" applyAlignment="0" applyProtection="0">
      <alignment vertical="center"/>
    </xf>
    <xf numFmtId="0" fontId="40" fillId="0" borderId="0" applyNumberFormat="0" applyFill="0" applyBorder="0" applyAlignment="0" applyProtection="0"/>
    <xf numFmtId="0" fontId="11" fillId="0" borderId="0"/>
    <xf numFmtId="201" fontId="64" fillId="0" borderId="0">
      <protection locked="0"/>
    </xf>
    <xf numFmtId="201" fontId="64" fillId="0" borderId="0">
      <protection locked="0"/>
    </xf>
    <xf numFmtId="201" fontId="65" fillId="0" borderId="0">
      <protection locked="0"/>
    </xf>
    <xf numFmtId="201" fontId="64" fillId="0" borderId="0">
      <protection locked="0"/>
    </xf>
    <xf numFmtId="201" fontId="64" fillId="0" borderId="0">
      <protection locked="0"/>
    </xf>
    <xf numFmtId="201" fontId="64" fillId="0" borderId="0">
      <protection locked="0"/>
    </xf>
    <xf numFmtId="201" fontId="64" fillId="0" borderId="0">
      <protection locked="0"/>
    </xf>
    <xf numFmtId="2" fontId="66" fillId="0" borderId="0" applyProtection="0"/>
    <xf numFmtId="0" fontId="67" fillId="35" borderId="0" applyNumberFormat="0" applyBorder="0" applyAlignment="0" applyProtection="0">
      <alignment vertical="center"/>
    </xf>
    <xf numFmtId="0" fontId="62" fillId="45" borderId="0" applyNumberFormat="0" applyBorder="0" applyAlignment="0" applyProtection="0"/>
    <xf numFmtId="38" fontId="62" fillId="45" borderId="0" applyNumberFormat="0" applyBorder="0" applyAlignment="0" applyProtection="0"/>
    <xf numFmtId="0" fontId="68" fillId="0" borderId="19" applyNumberFormat="0" applyAlignment="0" applyProtection="0">
      <alignment horizontal="left" vertical="center"/>
    </xf>
    <xf numFmtId="0" fontId="68" fillId="0" borderId="5">
      <alignment horizontal="left" vertical="center"/>
    </xf>
    <xf numFmtId="0" fontId="69" fillId="0" borderId="0" applyNumberFormat="0" applyFill="0"/>
    <xf numFmtId="0" fontId="70" fillId="0" borderId="20" applyNumberFormat="0" applyFill="0" applyAlignment="0" applyProtection="0">
      <alignment vertical="center"/>
    </xf>
    <xf numFmtId="0" fontId="71" fillId="0" borderId="21" applyNumberFormat="0" applyFill="0" applyAlignment="0" applyProtection="0">
      <alignment vertical="center"/>
    </xf>
    <xf numFmtId="0" fontId="72" fillId="0" borderId="22" applyNumberFormat="0" applyFill="0" applyAlignment="0" applyProtection="0">
      <alignment vertical="center"/>
    </xf>
    <xf numFmtId="0" fontId="72" fillId="0" borderId="0" applyNumberFormat="0" applyFill="0" applyBorder="0" applyAlignment="0" applyProtection="0">
      <alignment vertical="center"/>
    </xf>
    <xf numFmtId="0" fontId="57" fillId="0" borderId="5" applyNumberFormat="0">
      <alignment horizontal="right" wrapText="1"/>
    </xf>
    <xf numFmtId="0" fontId="68" fillId="0" borderId="0" applyProtection="0"/>
    <xf numFmtId="0" fontId="73" fillId="38" borderId="17" applyNumberFormat="0" applyAlignment="0" applyProtection="0">
      <alignment vertical="center"/>
    </xf>
    <xf numFmtId="0" fontId="62" fillId="39" borderId="2" applyNumberFormat="0" applyBorder="0" applyAlignment="0" applyProtection="0"/>
    <xf numFmtId="10" fontId="62" fillId="40" borderId="2" applyNumberFormat="0" applyBorder="0" applyAlignment="0" applyProtection="0"/>
    <xf numFmtId="192" fontId="74" fillId="71" borderId="0"/>
    <xf numFmtId="202" fontId="19" fillId="71" borderId="0"/>
    <xf numFmtId="192" fontId="74" fillId="71" borderId="0"/>
    <xf numFmtId="202" fontId="19" fillId="71" borderId="0"/>
    <xf numFmtId="0" fontId="73" fillId="38" borderId="17" applyNumberFormat="0" applyAlignment="0" applyProtection="0">
      <alignment vertical="center"/>
    </xf>
    <xf numFmtId="38" fontId="75" fillId="0" borderId="0"/>
    <xf numFmtId="38" fontId="76" fillId="0" borderId="0"/>
    <xf numFmtId="38" fontId="77" fillId="0" borderId="0"/>
    <xf numFmtId="38" fontId="78" fillId="0" borderId="0"/>
    <xf numFmtId="0" fontId="79" fillId="0" borderId="0"/>
    <xf numFmtId="0" fontId="79" fillId="0" borderId="0"/>
    <xf numFmtId="0" fontId="80" fillId="0" borderId="23" applyNumberFormat="0" applyFill="0" applyAlignment="0" applyProtection="0">
      <alignment vertical="center"/>
    </xf>
    <xf numFmtId="192" fontId="81" fillId="72" borderId="0"/>
    <xf numFmtId="202" fontId="19" fillId="72" borderId="0"/>
    <xf numFmtId="192" fontId="81" fillId="72" borderId="0"/>
    <xf numFmtId="202" fontId="19" fillId="72" borderId="0"/>
    <xf numFmtId="38" fontId="19" fillId="0" borderId="0" applyFont="0" applyFill="0" applyBorder="0" applyAlignment="0" applyProtection="0"/>
    <xf numFmtId="40" fontId="19" fillId="0" borderId="0" applyFont="0" applyFill="0" applyBorder="0" applyAlignment="0" applyProtection="0"/>
    <xf numFmtId="203" fontId="19" fillId="0" borderId="0" applyFont="0" applyFill="0" applyBorder="0" applyAlignment="0" applyProtection="0"/>
    <xf numFmtId="0" fontId="19" fillId="0" borderId="0" applyFont="0" applyFill="0" applyBorder="0" applyAlignment="0" applyProtection="0"/>
    <xf numFmtId="0" fontId="82" fillId="0" borderId="24"/>
    <xf numFmtId="204" fontId="19" fillId="0" borderId="0" applyFont="0" applyFill="0" applyBorder="0" applyAlignment="0" applyProtection="0"/>
    <xf numFmtId="205" fontId="19" fillId="0" borderId="0" applyFont="0" applyFill="0" applyBorder="0" applyAlignment="0" applyProtection="0"/>
    <xf numFmtId="206" fontId="19" fillId="0" borderId="0" applyFont="0" applyFill="0" applyBorder="0" applyAlignment="0" applyProtection="0"/>
    <xf numFmtId="189" fontId="19" fillId="0" borderId="0" applyFont="0" applyFill="0" applyBorder="0" applyAlignment="0" applyProtection="0"/>
    <xf numFmtId="207" fontId="19" fillId="0" borderId="0" applyFont="0" applyFill="0" applyBorder="0" applyAlignment="0" applyProtection="0"/>
    <xf numFmtId="203" fontId="19" fillId="0" borderId="0" applyFont="0" applyFill="0" applyBorder="0" applyAlignment="0" applyProtection="0"/>
    <xf numFmtId="0" fontId="83" fillId="46" borderId="0" applyNumberFormat="0" applyBorder="0" applyAlignment="0" applyProtection="0">
      <alignment vertical="center"/>
    </xf>
    <xf numFmtId="0" fontId="16" fillId="0" borderId="0"/>
    <xf numFmtId="37" fontId="84" fillId="0" borderId="0"/>
    <xf numFmtId="0" fontId="74" fillId="0" borderId="0"/>
    <xf numFmtId="0" fontId="85" fillId="0" borderId="0"/>
    <xf numFmtId="208" fontId="11" fillId="0" borderId="0"/>
    <xf numFmtId="0" fontId="42" fillId="0" borderId="0"/>
    <xf numFmtId="0" fontId="86" fillId="0" borderId="0"/>
    <xf numFmtId="0" fontId="46" fillId="40" borderId="25" applyNumberFormat="0" applyFont="0" applyAlignment="0" applyProtection="0">
      <alignment vertical="center"/>
    </xf>
    <xf numFmtId="0" fontId="87" fillId="45" borderId="26" applyNumberFormat="0" applyAlignment="0" applyProtection="0">
      <alignment vertical="center"/>
    </xf>
    <xf numFmtId="14" fontId="51" fillId="0" borderId="0">
      <alignment horizontal="center" wrapText="1"/>
      <protection locked="0"/>
    </xf>
    <xf numFmtId="9" fontId="19" fillId="0" borderId="0" applyFont="0" applyFill="0" applyBorder="0" applyAlignment="0" applyProtection="0"/>
    <xf numFmtId="10" fontId="19" fillId="0" borderId="0" applyFont="0" applyFill="0" applyBorder="0" applyAlignment="0" applyProtection="0"/>
    <xf numFmtId="10" fontId="19" fillId="0" borderId="0" applyFont="0" applyFill="0" applyBorder="0" applyAlignment="0" applyProtection="0"/>
    <xf numFmtId="10" fontId="11" fillId="0" borderId="0" applyFont="0" applyFill="0" applyBorder="0" applyAlignment="0" applyProtection="0"/>
    <xf numFmtId="9" fontId="19" fillId="0" borderId="0" applyFont="0" applyFill="0" applyBorder="0" applyAlignment="0" applyProtection="0"/>
    <xf numFmtId="10" fontId="19" fillId="0" borderId="0" applyFont="0" applyFill="0" applyBorder="0" applyAlignment="0" applyProtection="0"/>
    <xf numFmtId="9" fontId="19" fillId="0" borderId="0" applyFont="0" applyFill="0" applyBorder="0" applyAlignment="0" applyProtection="0"/>
    <xf numFmtId="209" fontId="19" fillId="0" borderId="0" applyFont="0" applyFill="0" applyProtection="0"/>
    <xf numFmtId="0" fontId="62" fillId="45" borderId="2"/>
    <xf numFmtId="210" fontId="88" fillId="0" borderId="0"/>
    <xf numFmtId="0" fontId="19" fillId="0" borderId="0" applyNumberFormat="0" applyFont="0" applyFill="0" applyBorder="0" applyAlignment="0" applyProtection="0">
      <alignment horizontal="left"/>
    </xf>
    <xf numFmtId="0" fontId="60" fillId="0" borderId="0" applyNumberFormat="0" applyFont="0" applyFill="0" applyBorder="0" applyAlignment="0" applyProtection="0">
      <alignment horizontal="left"/>
    </xf>
    <xf numFmtId="15" fontId="19" fillId="0" borderId="0" applyFont="0" applyFill="0" applyBorder="0" applyAlignment="0" applyProtection="0"/>
    <xf numFmtId="15" fontId="60" fillId="0" borderId="0" applyFont="0" applyFill="0" applyBorder="0" applyAlignment="0" applyProtection="0"/>
    <xf numFmtId="4" fontId="19" fillId="0" borderId="0" applyFont="0" applyFill="0" applyBorder="0" applyAlignment="0" applyProtection="0"/>
    <xf numFmtId="4" fontId="60" fillId="0" borderId="0" applyFont="0" applyFill="0" applyBorder="0" applyAlignment="0" applyProtection="0"/>
    <xf numFmtId="0" fontId="56" fillId="0" borderId="24">
      <alignment horizontal="center"/>
    </xf>
    <xf numFmtId="3" fontId="19" fillId="0" borderId="0" applyFont="0" applyFill="0" applyBorder="0" applyAlignment="0" applyProtection="0"/>
    <xf numFmtId="3" fontId="60" fillId="0" borderId="0" applyFont="0" applyFill="0" applyBorder="0" applyAlignment="0" applyProtection="0"/>
    <xf numFmtId="0" fontId="19" fillId="73" borderId="0" applyNumberFormat="0" applyFont="0" applyBorder="0" applyAlignment="0" applyProtection="0"/>
    <xf numFmtId="0" fontId="60" fillId="73" borderId="0" applyNumberFormat="0" applyFont="0" applyBorder="0" applyAlignment="0" applyProtection="0"/>
    <xf numFmtId="0" fontId="19" fillId="0" borderId="0" applyNumberFormat="0" applyFill="0" applyBorder="0" applyAlignment="0" applyProtection="0">
      <alignment horizontal="left"/>
    </xf>
    <xf numFmtId="0" fontId="19" fillId="0" borderId="0" applyNumberFormat="0" applyFill="0" applyBorder="0" applyAlignment="0" applyProtection="0">
      <alignment horizontal="left"/>
    </xf>
    <xf numFmtId="0" fontId="19" fillId="0" borderId="0" applyNumberFormat="0" applyFill="0" applyBorder="0" applyAlignment="0" applyProtection="0">
      <alignment horizontal="left"/>
    </xf>
    <xf numFmtId="0" fontId="89" fillId="0" borderId="0" applyNumberFormat="0" applyFill="0" applyBorder="0" applyAlignment="0" applyProtection="0">
      <alignment vertical="center"/>
    </xf>
    <xf numFmtId="0" fontId="19" fillId="0" borderId="0"/>
    <xf numFmtId="0" fontId="90" fillId="74" borderId="27">
      <protection locked="0"/>
    </xf>
    <xf numFmtId="0" fontId="86" fillId="0" borderId="0"/>
    <xf numFmtId="0" fontId="91" fillId="0" borderId="2">
      <alignment horizontal="center"/>
    </xf>
    <xf numFmtId="0" fontId="91" fillId="0" borderId="0">
      <alignment horizontal="center" vertical="center"/>
    </xf>
    <xf numFmtId="0" fontId="92" fillId="0" borderId="0" applyNumberFormat="0" applyFill="0">
      <alignment horizontal="left" vertical="center"/>
    </xf>
    <xf numFmtId="40" fontId="93" fillId="0" borderId="0" applyBorder="0">
      <alignment horizontal="right"/>
    </xf>
    <xf numFmtId="0" fontId="90" fillId="74" borderId="27">
      <protection locked="0"/>
    </xf>
    <xf numFmtId="0" fontId="90" fillId="74" borderId="27">
      <protection locked="0"/>
    </xf>
    <xf numFmtId="211" fontId="19" fillId="0" borderId="0" applyFont="0" applyFill="0" applyBorder="0" applyAlignment="0" applyProtection="0"/>
    <xf numFmtId="0" fontId="94" fillId="0" borderId="0" applyNumberFormat="0" applyFill="0" applyBorder="0" applyAlignment="0" applyProtection="0">
      <alignment vertical="center"/>
    </xf>
    <xf numFmtId="0" fontId="95" fillId="0" borderId="28" applyNumberFormat="0" applyFill="0" applyAlignment="0" applyProtection="0">
      <alignment vertical="center"/>
    </xf>
    <xf numFmtId="0" fontId="96" fillId="0" borderId="0" applyNumberFormat="0" applyFill="0" applyBorder="0" applyAlignment="0">
      <protection locked="0"/>
    </xf>
    <xf numFmtId="0" fontId="97" fillId="0" borderId="0" applyNumberFormat="0" applyFill="0" applyBorder="0" applyAlignment="0" applyProtection="0">
      <alignment vertical="center"/>
    </xf>
    <xf numFmtId="178" fontId="19" fillId="0" borderId="0" applyFont="0" applyFill="0" applyBorder="0" applyAlignment="0" applyProtection="0"/>
    <xf numFmtId="177" fontId="19" fillId="0" borderId="0" applyFont="0" applyFill="0" applyBorder="0" applyAlignment="0" applyProtection="0"/>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183" fontId="45" fillId="0" borderId="0" applyFill="0" applyBorder="0" applyProtection="0">
      <alignment horizontal="right"/>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212" fontId="19" fillId="0" borderId="0" applyFont="0" applyFill="0" applyBorder="0" applyAlignment="0" applyProtection="0"/>
    <xf numFmtId="213" fontId="19" fillId="0" borderId="0" applyFont="0" applyFill="0" applyBorder="0" applyAlignment="0" applyProtection="0"/>
    <xf numFmtId="0" fontId="11" fillId="0" borderId="3" applyNumberFormat="0" applyFill="0" applyProtection="0">
      <alignment horizontal="right"/>
    </xf>
    <xf numFmtId="0" fontId="70" fillId="0" borderId="20" applyNumberFormat="0" applyFill="0" applyAlignment="0" applyProtection="0">
      <alignment vertical="center"/>
    </xf>
    <xf numFmtId="0" fontId="70" fillId="0" borderId="20" applyNumberFormat="0" applyFill="0" applyAlignment="0" applyProtection="0">
      <alignment vertical="center"/>
    </xf>
    <xf numFmtId="0" fontId="98" fillId="0" borderId="29" applyNumberFormat="0" applyFill="0" applyAlignment="0" applyProtection="0">
      <alignment vertical="center"/>
    </xf>
    <xf numFmtId="0" fontId="71" fillId="0" borderId="21" applyNumberFormat="0" applyFill="0" applyAlignment="0" applyProtection="0">
      <alignment vertical="center"/>
    </xf>
    <xf numFmtId="0" fontId="71" fillId="0" borderId="21" applyNumberFormat="0" applyFill="0" applyAlignment="0" applyProtection="0">
      <alignment vertical="center"/>
    </xf>
    <xf numFmtId="0" fontId="99" fillId="0" borderId="21" applyNumberFormat="0" applyFill="0" applyAlignment="0" applyProtection="0">
      <alignment vertical="center"/>
    </xf>
    <xf numFmtId="0" fontId="72" fillId="0" borderId="22" applyNumberFormat="0" applyFill="0" applyAlignment="0" applyProtection="0">
      <alignment vertical="center"/>
    </xf>
    <xf numFmtId="0" fontId="72" fillId="0" borderId="22" applyNumberFormat="0" applyFill="0" applyAlignment="0" applyProtection="0">
      <alignment vertical="center"/>
    </xf>
    <xf numFmtId="0" fontId="100" fillId="0" borderId="30"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2" fillId="0" borderId="3" applyNumberFormat="0" applyFill="0" applyProtection="0">
      <alignment horizontal="center"/>
    </xf>
    <xf numFmtId="0" fontId="11" fillId="0" borderId="0"/>
    <xf numFmtId="0" fontId="101" fillId="0" borderId="0" applyNumberFormat="0" applyFill="0" applyBorder="0" applyAlignment="0" applyProtection="0"/>
    <xf numFmtId="0" fontId="103" fillId="0" borderId="31" applyNumberFormat="0" applyFill="0" applyProtection="0">
      <alignment horizont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4" fillId="36" borderId="0" applyNumberFormat="0" applyBorder="0" applyAlignment="0" applyProtection="0">
      <alignment vertical="center"/>
    </xf>
    <xf numFmtId="0" fontId="104" fillId="36" borderId="0" applyNumberFormat="0" applyBorder="0" applyAlignment="0" applyProtection="0">
      <alignment vertical="center"/>
    </xf>
    <xf numFmtId="0" fontId="104" fillId="36" borderId="0" applyNumberFormat="0" applyBorder="0" applyAlignment="0" applyProtection="0">
      <alignment vertical="center"/>
    </xf>
    <xf numFmtId="0" fontId="104" fillId="36" borderId="0" applyNumberFormat="0" applyBorder="0" applyAlignment="0" applyProtection="0">
      <alignment vertical="center"/>
    </xf>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104" fillId="36" borderId="0" applyNumberFormat="0" applyBorder="0" applyAlignment="0" applyProtection="0">
      <alignment vertical="center"/>
    </xf>
    <xf numFmtId="0" fontId="104" fillId="36" borderId="0" applyNumberFormat="0" applyBorder="0" applyAlignment="0" applyProtection="0">
      <alignment vertical="center"/>
    </xf>
    <xf numFmtId="0" fontId="104" fillId="36" borderId="0" applyNumberFormat="0" applyBorder="0" applyAlignment="0" applyProtection="0">
      <alignment vertical="center"/>
    </xf>
    <xf numFmtId="0" fontId="104"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106" fillId="34" borderId="0" applyNumberFormat="0" applyBorder="0" applyAlignment="0" applyProtection="0">
      <alignment vertical="center"/>
    </xf>
    <xf numFmtId="0" fontId="52" fillId="34"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6"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8" fillId="34" borderId="0" applyNumberFormat="0" applyBorder="0" applyAlignment="0" applyProtection="0"/>
    <xf numFmtId="0" fontId="108" fillId="34" borderId="0" applyNumberFormat="0" applyBorder="0" applyAlignment="0" applyProtection="0"/>
    <xf numFmtId="0" fontId="105" fillId="34" borderId="0" applyNumberFormat="0" applyBorder="0" applyAlignment="0" applyProtection="0">
      <alignment vertical="center"/>
    </xf>
    <xf numFmtId="0" fontId="105" fillId="34" borderId="0" applyNumberFormat="0" applyBorder="0" applyAlignment="0" applyProtection="0">
      <alignment vertical="center"/>
    </xf>
    <xf numFmtId="0" fontId="104" fillId="34" borderId="0" applyNumberFormat="0" applyBorder="0" applyAlignment="0" applyProtection="0">
      <alignment vertical="center"/>
    </xf>
    <xf numFmtId="0" fontId="104"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6"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8" fillId="75" borderId="0" applyNumberFormat="0" applyBorder="0" applyAlignment="0" applyProtection="0"/>
    <xf numFmtId="0" fontId="108" fillId="34" borderId="0" applyNumberFormat="0" applyBorder="0" applyAlignment="0" applyProtection="0"/>
    <xf numFmtId="0" fontId="108" fillId="34" borderId="0" applyNumberFormat="0" applyBorder="0" applyAlignment="0" applyProtection="0"/>
    <xf numFmtId="0" fontId="109" fillId="34" borderId="0" applyNumberFormat="0" applyBorder="0" applyAlignment="0" applyProtection="0">
      <alignment vertical="center"/>
    </xf>
    <xf numFmtId="0" fontId="109" fillId="34" borderId="0" applyNumberFormat="0" applyBorder="0" applyAlignment="0" applyProtection="0">
      <alignment vertical="center"/>
    </xf>
    <xf numFmtId="0" fontId="110" fillId="36" borderId="0" applyNumberFormat="0" applyBorder="0" applyAlignment="0" applyProtection="0">
      <alignment vertical="center"/>
    </xf>
    <xf numFmtId="0" fontId="109" fillId="34" borderId="0" applyNumberFormat="0" applyBorder="0" applyAlignment="0" applyProtection="0">
      <alignment vertical="center"/>
    </xf>
    <xf numFmtId="0" fontId="110" fillId="36" borderId="0" applyNumberFormat="0" applyBorder="0" applyAlignment="0" applyProtection="0">
      <alignment vertical="center"/>
    </xf>
    <xf numFmtId="0" fontId="110" fillId="36" borderId="0" applyNumberFormat="0" applyBorder="0" applyAlignment="0" applyProtection="0">
      <alignment vertical="center"/>
    </xf>
    <xf numFmtId="0" fontId="108" fillId="34" borderId="0" applyNumberFormat="0" applyBorder="0" applyAlignment="0" applyProtection="0"/>
    <xf numFmtId="0" fontId="110" fillId="36" borderId="0" applyNumberFormat="0" applyBorder="0" applyAlignment="0" applyProtection="0">
      <alignment vertical="center"/>
    </xf>
    <xf numFmtId="0" fontId="108" fillId="34" borderId="0" applyNumberFormat="0" applyBorder="0" applyAlignment="0" applyProtection="0"/>
    <xf numFmtId="0" fontId="104" fillId="34" borderId="0" applyNumberFormat="0" applyBorder="0" applyAlignment="0" applyProtection="0">
      <alignment vertical="center"/>
    </xf>
    <xf numFmtId="0" fontId="108" fillId="34" borderId="0" applyNumberFormat="0" applyBorder="0" applyAlignment="0" applyProtection="0"/>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9" fillId="34" borderId="0" applyNumberFormat="0" applyBorder="0" applyAlignment="0" applyProtection="0">
      <alignment vertical="center"/>
    </xf>
    <xf numFmtId="0" fontId="108" fillId="34" borderId="0" applyNumberFormat="0" applyBorder="0" applyAlignment="0" applyProtection="0"/>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104" fillId="36" borderId="0" applyNumberFormat="0" applyBorder="0" applyAlignment="0" applyProtection="0">
      <alignment vertical="center"/>
    </xf>
    <xf numFmtId="0" fontId="104" fillId="36" borderId="0" applyNumberFormat="0" applyBorder="0" applyAlignment="0" applyProtection="0">
      <alignment vertical="center"/>
    </xf>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52" fillId="34" borderId="0" applyNumberFormat="0" applyBorder="0" applyAlignment="0" applyProtection="0">
      <alignment vertical="center"/>
    </xf>
    <xf numFmtId="0" fontId="106"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110"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108" fillId="34" borderId="0" applyNumberFormat="0" applyBorder="0" applyAlignment="0" applyProtection="0"/>
    <xf numFmtId="0" fontId="108" fillId="34" borderId="0" applyNumberFormat="0" applyBorder="0" applyAlignment="0" applyProtection="0"/>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9" fillId="34" borderId="0" applyNumberFormat="0" applyBorder="0" applyAlignment="0" applyProtection="0">
      <alignment vertical="center"/>
    </xf>
    <xf numFmtId="0" fontId="109"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111" fillId="34" borderId="0" applyNumberFormat="0" applyBorder="0" applyAlignment="0" applyProtection="0">
      <alignment vertical="center"/>
    </xf>
    <xf numFmtId="0" fontId="111" fillId="34" borderId="0" applyNumberFormat="0" applyBorder="0" applyAlignment="0" applyProtection="0">
      <alignment vertical="center"/>
    </xf>
    <xf numFmtId="0" fontId="111" fillId="34" borderId="0" applyNumberFormat="0" applyBorder="0" applyAlignment="0" applyProtection="0">
      <alignment vertical="center"/>
    </xf>
    <xf numFmtId="0" fontId="111" fillId="34" borderId="0" applyNumberFormat="0" applyBorder="0" applyAlignment="0" applyProtection="0">
      <alignment vertical="center"/>
    </xf>
    <xf numFmtId="0" fontId="111" fillId="34" borderId="0" applyNumberFormat="0" applyBorder="0" applyAlignment="0" applyProtection="0">
      <alignment vertical="center"/>
    </xf>
    <xf numFmtId="0" fontId="111" fillId="34" borderId="0" applyNumberFormat="0" applyBorder="0" applyAlignment="0" applyProtection="0">
      <alignment vertical="center"/>
    </xf>
    <xf numFmtId="0" fontId="111"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105" fillId="36" borderId="0" applyNumberFormat="0" applyBorder="0" applyAlignment="0" applyProtection="0">
      <alignment vertical="center"/>
    </xf>
    <xf numFmtId="0" fontId="105" fillId="36" borderId="0" applyNumberFormat="0" applyBorder="0" applyAlignment="0" applyProtection="0">
      <alignment vertical="center"/>
    </xf>
    <xf numFmtId="0" fontId="107" fillId="34" borderId="0" applyNumberFormat="0" applyBorder="0" applyAlignment="0" applyProtection="0">
      <alignment vertical="center"/>
    </xf>
    <xf numFmtId="0" fontId="107" fillId="34" borderId="0" applyNumberFormat="0" applyBorder="0" applyAlignment="0" applyProtection="0">
      <alignment vertical="center"/>
    </xf>
    <xf numFmtId="0" fontId="52" fillId="34" borderId="0" applyNumberFormat="0" applyBorder="0" applyAlignment="0" applyProtection="0">
      <alignment vertical="center"/>
    </xf>
    <xf numFmtId="0" fontId="8" fillId="0" borderId="0"/>
    <xf numFmtId="0" fontId="19" fillId="0" borderId="0"/>
    <xf numFmtId="0" fontId="19" fillId="0" borderId="0"/>
    <xf numFmtId="0" fontId="19" fillId="0" borderId="0"/>
    <xf numFmtId="0" fontId="19" fillId="0" borderId="0"/>
    <xf numFmtId="0" fontId="46" fillId="0" borderId="0">
      <alignment vertical="center"/>
    </xf>
    <xf numFmtId="0" fontId="46" fillId="0" borderId="0">
      <alignment vertical="center"/>
    </xf>
    <xf numFmtId="0" fontId="46" fillId="0" borderId="0">
      <alignment vertical="center"/>
    </xf>
    <xf numFmtId="0" fontId="11" fillId="0" borderId="0">
      <alignment vertical="top"/>
    </xf>
    <xf numFmtId="0" fontId="112" fillId="0" borderId="0"/>
    <xf numFmtId="0" fontId="46" fillId="0" borderId="0">
      <alignment vertical="center"/>
    </xf>
    <xf numFmtId="0" fontId="19" fillId="0" borderId="0">
      <alignment vertical="center"/>
    </xf>
    <xf numFmtId="0" fontId="89" fillId="0" borderId="0">
      <alignment vertical="center"/>
    </xf>
    <xf numFmtId="0" fontId="19" fillId="0" borderId="0">
      <alignment vertical="center"/>
    </xf>
    <xf numFmtId="0" fontId="46" fillId="0" borderId="0">
      <alignment vertical="center"/>
    </xf>
    <xf numFmtId="0" fontId="46" fillId="0" borderId="0">
      <alignment vertical="center"/>
    </xf>
    <xf numFmtId="0" fontId="19" fillId="0" borderId="0"/>
    <xf numFmtId="0" fontId="19" fillId="0" borderId="0">
      <alignment vertical="center"/>
    </xf>
    <xf numFmtId="0" fontId="46" fillId="0" borderId="0">
      <alignment vertical="center"/>
    </xf>
    <xf numFmtId="0" fontId="19" fillId="0" borderId="0"/>
    <xf numFmtId="0" fontId="19" fillId="0" borderId="0">
      <alignment vertical="center"/>
    </xf>
    <xf numFmtId="0" fontId="19" fillId="0" borderId="0">
      <alignment horizontal="left" wrapText="1"/>
    </xf>
    <xf numFmtId="0" fontId="46" fillId="0" borderId="0">
      <alignment vertical="center"/>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46" fillId="0" borderId="0">
      <alignment vertical="center"/>
    </xf>
    <xf numFmtId="0" fontId="19" fillId="0" borderId="0"/>
    <xf numFmtId="0" fontId="46" fillId="0" borderId="0">
      <alignment vertical="center"/>
    </xf>
    <xf numFmtId="0" fontId="19" fillId="0" borderId="0"/>
    <xf numFmtId="0" fontId="19" fillId="0" borderId="0"/>
    <xf numFmtId="0" fontId="46" fillId="0" borderId="0"/>
    <xf numFmtId="0" fontId="19" fillId="0" borderId="0">
      <alignment vertical="center"/>
    </xf>
    <xf numFmtId="0" fontId="19"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vertical="center"/>
    </xf>
    <xf numFmtId="0" fontId="89" fillId="0" borderId="0">
      <alignment vertical="center"/>
    </xf>
    <xf numFmtId="0" fontId="19" fillId="0" borderId="0"/>
    <xf numFmtId="0" fontId="19" fillId="0" borderId="0"/>
    <xf numFmtId="0" fontId="19" fillId="0" borderId="0"/>
    <xf numFmtId="0" fontId="19" fillId="0" borderId="0"/>
    <xf numFmtId="0" fontId="16" fillId="0" borderId="0">
      <protection locked="0"/>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alignment vertical="center"/>
    </xf>
    <xf numFmtId="0" fontId="46" fillId="0" borderId="0">
      <alignment vertical="center"/>
    </xf>
    <xf numFmtId="0" fontId="19" fillId="0" borderId="0">
      <alignment vertical="center"/>
    </xf>
    <xf numFmtId="0" fontId="46"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46" fillId="0" borderId="0"/>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9" fillId="0" borderId="0" applyNumberFormat="0" applyFill="0" applyBorder="0" applyAlignment="0" applyProtection="0"/>
    <xf numFmtId="0" fontId="114" fillId="0" borderId="0" applyNumberFormat="0" applyFill="0" applyBorder="0" applyAlignment="0" applyProtection="0"/>
    <xf numFmtId="0" fontId="2" fillId="0" borderId="0" applyFill="0" applyBorder="0" applyAlignment="0"/>
    <xf numFmtId="0" fontId="2" fillId="0" borderId="0" applyFill="0" applyBorder="0" applyAlignment="0"/>
    <xf numFmtId="0" fontId="2" fillId="0" borderId="0" applyFill="0" applyBorder="0" applyAlignment="0"/>
    <xf numFmtId="9" fontId="19" fillId="0" borderId="0" applyFont="0" applyFill="0" applyBorder="0" applyAlignment="0" applyProtection="0"/>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5" fillId="37" borderId="0" applyNumberFormat="0" applyBorder="0" applyAlignment="0" applyProtection="0">
      <alignment vertical="center"/>
    </xf>
    <xf numFmtId="0" fontId="115" fillId="37" borderId="0" applyNumberFormat="0" applyBorder="0" applyAlignment="0" applyProtection="0">
      <alignment vertical="center"/>
    </xf>
    <xf numFmtId="0" fontId="115" fillId="37" borderId="0" applyNumberFormat="0" applyBorder="0" applyAlignment="0" applyProtection="0">
      <alignment vertical="center"/>
    </xf>
    <xf numFmtId="0" fontId="115" fillId="37" borderId="0" applyNumberFormat="0" applyBorder="0" applyAlignment="0" applyProtection="0">
      <alignment vertical="center"/>
    </xf>
    <xf numFmtId="0" fontId="116" fillId="37" borderId="0" applyNumberFormat="0" applyBorder="0" applyAlignment="0" applyProtection="0">
      <alignment vertical="center"/>
    </xf>
    <xf numFmtId="0" fontId="116" fillId="37" borderId="0" applyNumberFormat="0" applyBorder="0" applyAlignment="0" applyProtection="0">
      <alignment vertical="center"/>
    </xf>
    <xf numFmtId="0" fontId="115" fillId="37" borderId="0" applyNumberFormat="0" applyBorder="0" applyAlignment="0" applyProtection="0">
      <alignment vertical="center"/>
    </xf>
    <xf numFmtId="0" fontId="115" fillId="37" borderId="0" applyNumberFormat="0" applyBorder="0" applyAlignment="0" applyProtection="0">
      <alignment vertical="center"/>
    </xf>
    <xf numFmtId="0" fontId="115" fillId="37" borderId="0" applyNumberFormat="0" applyBorder="0" applyAlignment="0" applyProtection="0">
      <alignment vertical="center"/>
    </xf>
    <xf numFmtId="0" fontId="115" fillId="37"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67" fillId="35"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116" fillId="37" borderId="0" applyNumberFormat="0" applyBorder="0" applyAlignment="0" applyProtection="0">
      <alignment vertical="center"/>
    </xf>
    <xf numFmtId="0" fontId="116" fillId="37" borderId="0" applyNumberFormat="0" applyBorder="0" applyAlignment="0" applyProtection="0">
      <alignment vertical="center"/>
    </xf>
    <xf numFmtId="0" fontId="116" fillId="37" borderId="0" applyNumberFormat="0" applyBorder="0" applyAlignment="0" applyProtection="0">
      <alignment vertical="center"/>
    </xf>
    <xf numFmtId="0" fontId="116" fillId="37"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5" fillId="35" borderId="0" applyNumberFormat="0" applyBorder="0" applyAlignment="0" applyProtection="0"/>
    <xf numFmtId="0" fontId="115" fillId="35" borderId="0" applyNumberFormat="0" applyBorder="0" applyAlignment="0" applyProtection="0"/>
    <xf numFmtId="0" fontId="116" fillId="35" borderId="0" applyNumberFormat="0" applyBorder="0" applyAlignment="0" applyProtection="0">
      <alignment vertical="center"/>
    </xf>
    <xf numFmtId="0" fontId="116" fillId="35" borderId="0" applyNumberFormat="0" applyBorder="0" applyAlignment="0" applyProtection="0">
      <alignment vertical="center"/>
    </xf>
    <xf numFmtId="0" fontId="115" fillId="35" borderId="0" applyNumberFormat="0" applyBorder="0" applyAlignment="0" applyProtection="0">
      <alignment vertical="center"/>
    </xf>
    <xf numFmtId="0" fontId="115"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5" fillId="64" borderId="0" applyNumberFormat="0" applyBorder="0" applyAlignment="0" applyProtection="0"/>
    <xf numFmtId="0" fontId="115" fillId="35" borderId="0" applyNumberFormat="0" applyBorder="0" applyAlignment="0" applyProtection="0"/>
    <xf numFmtId="0" fontId="115" fillId="35" borderId="0" applyNumberFormat="0" applyBorder="0" applyAlignment="0" applyProtection="0"/>
    <xf numFmtId="0" fontId="118" fillId="35" borderId="0" applyNumberFormat="0" applyBorder="0" applyAlignment="0" applyProtection="0">
      <alignment vertical="center"/>
    </xf>
    <xf numFmtId="0" fontId="118" fillId="35" borderId="0" applyNumberFormat="0" applyBorder="0" applyAlignment="0" applyProtection="0">
      <alignment vertical="center"/>
    </xf>
    <xf numFmtId="0" fontId="115" fillId="35" borderId="0" applyNumberFormat="0" applyBorder="0" applyAlignment="0" applyProtection="0"/>
    <xf numFmtId="0" fontId="118" fillId="35" borderId="0" applyNumberFormat="0" applyBorder="0" applyAlignment="0" applyProtection="0">
      <alignment vertical="center"/>
    </xf>
    <xf numFmtId="0" fontId="115" fillId="35" borderId="0" applyNumberFormat="0" applyBorder="0" applyAlignment="0" applyProtection="0"/>
    <xf numFmtId="0" fontId="115" fillId="35" borderId="0" applyNumberFormat="0" applyBorder="0" applyAlignment="0" applyProtection="0"/>
    <xf numFmtId="0" fontId="119" fillId="37" borderId="0" applyNumberFormat="0" applyBorder="0" applyAlignment="0" applyProtection="0">
      <alignment vertical="center"/>
    </xf>
    <xf numFmtId="0" fontId="115" fillId="35" borderId="0" applyNumberFormat="0" applyBorder="0" applyAlignment="0" applyProtection="0"/>
    <xf numFmtId="0" fontId="119" fillId="37"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118"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6" fillId="37" borderId="0" applyNumberFormat="0" applyBorder="0" applyAlignment="0" applyProtection="0">
      <alignment vertical="center"/>
    </xf>
    <xf numFmtId="0" fontId="116" fillId="37" borderId="0" applyNumberFormat="0" applyBorder="0" applyAlignment="0" applyProtection="0">
      <alignment vertical="center"/>
    </xf>
    <xf numFmtId="0" fontId="115" fillId="37" borderId="0" applyNumberFormat="0" applyBorder="0" applyAlignment="0" applyProtection="0">
      <alignment vertical="center"/>
    </xf>
    <xf numFmtId="0" fontId="115" fillId="37" borderId="0" applyNumberFormat="0" applyBorder="0" applyAlignment="0" applyProtection="0">
      <alignment vertical="center"/>
    </xf>
    <xf numFmtId="0" fontId="116" fillId="37" borderId="0" applyNumberFormat="0" applyBorder="0" applyAlignment="0" applyProtection="0">
      <alignment vertical="center"/>
    </xf>
    <xf numFmtId="0" fontId="116" fillId="37"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6" fillId="37" borderId="0" applyNumberFormat="0" applyBorder="0" applyAlignment="0" applyProtection="0">
      <alignment vertical="center"/>
    </xf>
    <xf numFmtId="0" fontId="116" fillId="37"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9" fillId="35" borderId="0" applyNumberFormat="0" applyBorder="0" applyAlignment="0" applyProtection="0">
      <alignment vertical="center"/>
    </xf>
    <xf numFmtId="0" fontId="119" fillId="35" borderId="0" applyNumberFormat="0" applyBorder="0" applyAlignment="0" applyProtection="0">
      <alignment vertical="center"/>
    </xf>
    <xf numFmtId="0" fontId="119" fillId="35" borderId="0" applyNumberFormat="0" applyBorder="0" applyAlignment="0" applyProtection="0">
      <alignment vertical="center"/>
    </xf>
    <xf numFmtId="0" fontId="119"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115" fillId="35" borderId="0" applyNumberFormat="0" applyBorder="0" applyAlignment="0" applyProtection="0"/>
    <xf numFmtId="0" fontId="115" fillId="35" borderId="0" applyNumberFormat="0" applyBorder="0" applyAlignment="0" applyProtection="0"/>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8" fillId="35" borderId="0" applyNumberFormat="0" applyBorder="0" applyAlignment="0" applyProtection="0">
      <alignment vertical="center"/>
    </xf>
    <xf numFmtId="0" fontId="118"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120" fillId="35" borderId="0" applyNumberFormat="0" applyBorder="0" applyAlignment="0" applyProtection="0">
      <alignment vertical="center"/>
    </xf>
    <xf numFmtId="0" fontId="120" fillId="35" borderId="0" applyNumberFormat="0" applyBorder="0" applyAlignment="0" applyProtection="0">
      <alignment vertical="center"/>
    </xf>
    <xf numFmtId="0" fontId="120" fillId="35" borderId="0" applyNumberFormat="0" applyBorder="0" applyAlignment="0" applyProtection="0">
      <alignment vertical="center"/>
    </xf>
    <xf numFmtId="0" fontId="120" fillId="35" borderId="0" applyNumberFormat="0" applyBorder="0" applyAlignment="0" applyProtection="0">
      <alignment vertical="center"/>
    </xf>
    <xf numFmtId="0" fontId="120" fillId="35" borderId="0" applyNumberFormat="0" applyBorder="0" applyAlignment="0" applyProtection="0">
      <alignment vertical="center"/>
    </xf>
    <xf numFmtId="0" fontId="120" fillId="35" borderId="0" applyNumberFormat="0" applyBorder="0" applyAlignment="0" applyProtection="0">
      <alignment vertical="center"/>
    </xf>
    <xf numFmtId="0" fontId="120"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7" borderId="0" applyNumberFormat="0" applyBorder="0" applyAlignment="0" applyProtection="0">
      <alignment vertical="center"/>
    </xf>
    <xf numFmtId="0" fontId="67" fillId="37"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67" fillId="35" borderId="0" applyNumberFormat="0" applyBorder="0" applyAlignment="0" applyProtection="0">
      <alignment vertical="center"/>
    </xf>
    <xf numFmtId="0" fontId="116" fillId="37" borderId="0" applyNumberFormat="0" applyBorder="0" applyAlignment="0" applyProtection="0">
      <alignment vertical="center"/>
    </xf>
    <xf numFmtId="0" fontId="116" fillId="37" borderId="0" applyNumberFormat="0" applyBorder="0" applyAlignment="0" applyProtection="0">
      <alignment vertical="center"/>
    </xf>
    <xf numFmtId="0" fontId="117" fillId="35" borderId="0" applyNumberFormat="0" applyBorder="0" applyAlignment="0" applyProtection="0">
      <alignment vertical="center"/>
    </xf>
    <xf numFmtId="0" fontId="117" fillId="35" borderId="0" applyNumberFormat="0" applyBorder="0" applyAlignment="0" applyProtection="0">
      <alignment vertical="center"/>
    </xf>
    <xf numFmtId="0" fontId="67" fillId="35" borderId="0" applyNumberFormat="0" applyBorder="0" applyAlignment="0" applyProtection="0">
      <alignment vertical="center"/>
    </xf>
    <xf numFmtId="0" fontId="121"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95" fillId="0" borderId="28" applyNumberFormat="0" applyFill="0" applyAlignment="0" applyProtection="0">
      <alignment vertical="center"/>
    </xf>
    <xf numFmtId="0" fontId="95" fillId="0" borderId="28" applyNumberFormat="0" applyFill="0" applyAlignment="0" applyProtection="0">
      <alignment vertical="center"/>
    </xf>
    <xf numFmtId="0" fontId="95" fillId="0" borderId="32" applyNumberFormat="0" applyFill="0" applyAlignment="0" applyProtection="0">
      <alignment vertical="center"/>
    </xf>
    <xf numFmtId="0" fontId="53" fillId="45" borderId="17" applyNumberFormat="0" applyAlignment="0" applyProtection="0">
      <alignment vertical="center"/>
    </xf>
    <xf numFmtId="0" fontId="53" fillId="45" borderId="17" applyNumberFormat="0" applyAlignment="0" applyProtection="0">
      <alignment vertical="center"/>
    </xf>
    <xf numFmtId="0" fontId="53" fillId="39" borderId="17" applyNumberFormat="0" applyAlignment="0" applyProtection="0">
      <alignment vertical="center"/>
    </xf>
    <xf numFmtId="0" fontId="53" fillId="45" borderId="17" applyNumberFormat="0" applyAlignment="0" applyProtection="0">
      <alignment vertical="center"/>
    </xf>
    <xf numFmtId="0" fontId="54" fillId="59" borderId="18" applyNumberFormat="0" applyAlignment="0" applyProtection="0">
      <alignment vertical="center"/>
    </xf>
    <xf numFmtId="0" fontId="54" fillId="59" borderId="18" applyNumberFormat="0" applyAlignment="0" applyProtection="0">
      <alignment vertical="center"/>
    </xf>
    <xf numFmtId="0" fontId="122" fillId="59" borderId="18" applyNumberFormat="0" applyAlignment="0" applyProtection="0">
      <alignment vertical="center"/>
    </xf>
    <xf numFmtId="0" fontId="54" fillId="59" borderId="18"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03" fillId="0" borderId="31" applyNumberFormat="0" applyFill="0" applyProtection="0">
      <alignment horizontal="left"/>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80" fillId="0" borderId="23" applyNumberFormat="0" applyFill="0" applyAlignment="0" applyProtection="0">
      <alignment vertical="center"/>
    </xf>
    <xf numFmtId="0" fontId="80" fillId="0" borderId="23" applyNumberFormat="0" applyFill="0" applyAlignment="0" applyProtection="0">
      <alignment vertical="center"/>
    </xf>
    <xf numFmtId="0" fontId="80" fillId="0" borderId="23" applyNumberFormat="0" applyFill="0" applyAlignment="0" applyProtection="0">
      <alignment vertical="center"/>
    </xf>
    <xf numFmtId="214" fontId="19" fillId="0" borderId="0" applyFont="0" applyFill="0" applyBorder="0" applyAlignment="0" applyProtection="0"/>
    <xf numFmtId="215" fontId="19" fillId="0" borderId="0" applyFont="0" applyFill="0" applyBorder="0" applyAlignment="0" applyProtection="0"/>
    <xf numFmtId="216" fontId="19" fillId="0" borderId="0" applyFont="0" applyFill="0" applyBorder="0" applyAlignment="0" applyProtection="0"/>
    <xf numFmtId="217" fontId="19" fillId="0" borderId="0" applyFont="0" applyFill="0" applyBorder="0" applyAlignment="0" applyProtection="0"/>
    <xf numFmtId="0" fontId="16" fillId="0" borderId="0"/>
    <xf numFmtId="41" fontId="19"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80" fontId="16" fillId="0" borderId="0" applyFill="0" applyBorder="0" applyProtection="0">
      <alignment horizontal="right"/>
    </xf>
    <xf numFmtId="218" fontId="19" fillId="0" borderId="0" applyFont="0" applyFill="0" applyBorder="0" applyAlignment="0" applyProtection="0"/>
    <xf numFmtId="41" fontId="19" fillId="0" borderId="0" applyFont="0" applyFill="0" applyBorder="0" applyAlignment="0" applyProtection="0"/>
    <xf numFmtId="0" fontId="123" fillId="0" borderId="0"/>
    <xf numFmtId="0" fontId="124" fillId="76" borderId="0" applyNumberFormat="0" applyBorder="0" applyAlignment="0" applyProtection="0"/>
    <xf numFmtId="0" fontId="124" fillId="77" borderId="0" applyNumberFormat="0" applyBorder="0" applyAlignment="0" applyProtection="0"/>
    <xf numFmtId="0" fontId="124" fillId="78" borderId="0" applyNumberFormat="0" applyBorder="0" applyAlignment="0" applyProtection="0"/>
    <xf numFmtId="0" fontId="47" fillId="51" borderId="0" applyNumberFormat="0" applyBorder="0" applyAlignment="0" applyProtection="0">
      <alignment vertical="center"/>
    </xf>
    <xf numFmtId="0" fontId="47" fillId="51" borderId="0" applyNumberFormat="0" applyBorder="0" applyAlignment="0" applyProtection="0">
      <alignment vertical="center"/>
    </xf>
    <xf numFmtId="0" fontId="48" fillId="49" borderId="0" applyNumberFormat="0" applyBorder="0" applyAlignment="0" applyProtection="0">
      <alignment vertical="center"/>
    </xf>
    <xf numFmtId="0" fontId="47" fillId="51"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8" fillId="56" borderId="0" applyNumberFormat="0" applyBorder="0" applyAlignment="0" applyProtection="0">
      <alignment vertical="center"/>
    </xf>
    <xf numFmtId="0" fontId="47" fillId="56" borderId="0" applyNumberFormat="0" applyBorder="0" applyAlignment="0" applyProtection="0">
      <alignment vertical="center"/>
    </xf>
    <xf numFmtId="0" fontId="47" fillId="63" borderId="0" applyNumberFormat="0" applyBorder="0" applyAlignment="0" applyProtection="0">
      <alignment vertical="center"/>
    </xf>
    <xf numFmtId="0" fontId="47" fillId="63" borderId="0" applyNumberFormat="0" applyBorder="0" applyAlignment="0" applyProtection="0">
      <alignment vertical="center"/>
    </xf>
    <xf numFmtId="0" fontId="48" fillId="63" borderId="0" applyNumberFormat="0" applyBorder="0" applyAlignment="0" applyProtection="0">
      <alignment vertical="center"/>
    </xf>
    <xf numFmtId="0" fontId="47" fillId="63"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8" fillId="55" borderId="0" applyNumberFormat="0" applyBorder="0" applyAlignment="0" applyProtection="0">
      <alignment vertical="center"/>
    </xf>
    <xf numFmtId="0" fontId="47" fillId="48"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8" fillId="49" borderId="0" applyNumberFormat="0" applyBorder="0" applyAlignment="0" applyProtection="0">
      <alignment vertical="center"/>
    </xf>
    <xf numFmtId="0" fontId="47" fillId="49" borderId="0" applyNumberFormat="0" applyBorder="0" applyAlignment="0" applyProtection="0">
      <alignment vertical="center"/>
    </xf>
    <xf numFmtId="0" fontId="47" fillId="67" borderId="0" applyNumberFormat="0" applyBorder="0" applyAlignment="0" applyProtection="0">
      <alignment vertical="center"/>
    </xf>
    <xf numFmtId="0" fontId="47" fillId="67" borderId="0" applyNumberFormat="0" applyBorder="0" applyAlignment="0" applyProtection="0">
      <alignment vertical="center"/>
    </xf>
    <xf numFmtId="0" fontId="48" fillId="67" borderId="0" applyNumberFormat="0" applyBorder="0" applyAlignment="0" applyProtection="0">
      <alignment vertical="center"/>
    </xf>
    <xf numFmtId="0" fontId="47" fillId="67" borderId="0" applyNumberFormat="0" applyBorder="0" applyAlignment="0" applyProtection="0">
      <alignment vertical="center"/>
    </xf>
    <xf numFmtId="219" fontId="11" fillId="0" borderId="31" applyFill="0" applyProtection="0">
      <alignment horizontal="right"/>
    </xf>
    <xf numFmtId="0" fontId="11" fillId="0" borderId="3" applyNumberFormat="0" applyFill="0" applyProtection="0">
      <alignment horizontal="left"/>
    </xf>
    <xf numFmtId="0" fontId="83" fillId="46" borderId="0" applyNumberFormat="0" applyBorder="0" applyAlignment="0" applyProtection="0">
      <alignment vertical="center"/>
    </xf>
    <xf numFmtId="0" fontId="83" fillId="46" borderId="0" applyNumberFormat="0" applyBorder="0" applyAlignment="0" applyProtection="0">
      <alignment vertical="center"/>
    </xf>
    <xf numFmtId="0" fontId="83" fillId="46" borderId="0" applyNumberFormat="0" applyBorder="0" applyAlignment="0" applyProtection="0">
      <alignment vertical="center"/>
    </xf>
    <xf numFmtId="0" fontId="83" fillId="46" borderId="0" applyNumberFormat="0" applyBorder="0" applyAlignment="0" applyProtection="0">
      <alignment vertical="center"/>
    </xf>
    <xf numFmtId="0" fontId="87" fillId="45" borderId="26" applyNumberFormat="0" applyAlignment="0" applyProtection="0">
      <alignment vertical="center"/>
    </xf>
    <xf numFmtId="0" fontId="87" fillId="45" borderId="26" applyNumberFormat="0" applyAlignment="0" applyProtection="0">
      <alignment vertical="center"/>
    </xf>
    <xf numFmtId="0" fontId="87" fillId="39" borderId="26" applyNumberFormat="0" applyAlignment="0" applyProtection="0">
      <alignment vertical="center"/>
    </xf>
    <xf numFmtId="0" fontId="87" fillId="45" borderId="26" applyNumberFormat="0" applyAlignment="0" applyProtection="0">
      <alignment vertical="center"/>
    </xf>
    <xf numFmtId="0" fontId="73" fillId="38" borderId="17" applyNumberFormat="0" applyAlignment="0" applyProtection="0">
      <alignment vertical="center"/>
    </xf>
    <xf numFmtId="0" fontId="73" fillId="38" borderId="17" applyNumberFormat="0" applyAlignment="0" applyProtection="0">
      <alignment vertical="center"/>
    </xf>
    <xf numFmtId="0" fontId="73" fillId="38" borderId="17" applyNumberFormat="0" applyAlignment="0" applyProtection="0">
      <alignment vertical="center"/>
    </xf>
    <xf numFmtId="0" fontId="73" fillId="38" borderId="17" applyNumberFormat="0" applyAlignment="0" applyProtection="0">
      <alignment vertical="center"/>
    </xf>
    <xf numFmtId="1" fontId="11" fillId="0" borderId="31" applyFill="0" applyProtection="0">
      <alignment horizontal="center"/>
    </xf>
    <xf numFmtId="1" fontId="13" fillId="0" borderId="2">
      <alignment vertical="center"/>
      <protection locked="0"/>
    </xf>
    <xf numFmtId="0" fontId="125" fillId="0" borderId="0"/>
    <xf numFmtId="220" fontId="13" fillId="0" borderId="2">
      <alignment vertical="center"/>
      <protection locked="0"/>
    </xf>
    <xf numFmtId="0" fontId="40" fillId="0" borderId="0"/>
    <xf numFmtId="0" fontId="41" fillId="0" borderId="0"/>
    <xf numFmtId="0" fontId="42" fillId="0" borderId="0"/>
    <xf numFmtId="0" fontId="41" fillId="0" borderId="0"/>
    <xf numFmtId="0" fontId="60" fillId="0" borderId="0"/>
    <xf numFmtId="0" fontId="47" fillId="51" borderId="0" applyNumberFormat="0" applyBorder="0" applyAlignment="0" applyProtection="0">
      <alignment vertical="center"/>
    </xf>
    <xf numFmtId="0" fontId="47" fillId="51" borderId="0" applyNumberFormat="0" applyBorder="0" applyAlignment="0" applyProtection="0">
      <alignment vertical="center"/>
    </xf>
    <xf numFmtId="0" fontId="47" fillId="56" borderId="0" applyNumberFormat="0" applyBorder="0" applyAlignment="0" applyProtection="0">
      <alignment vertical="center"/>
    </xf>
    <xf numFmtId="0" fontId="47" fillId="56" borderId="0" applyNumberFormat="0" applyBorder="0" applyAlignment="0" applyProtection="0">
      <alignment vertical="center"/>
    </xf>
    <xf numFmtId="0" fontId="47" fillId="63" borderId="0" applyNumberFormat="0" applyBorder="0" applyAlignment="0" applyProtection="0">
      <alignment vertical="center"/>
    </xf>
    <xf numFmtId="0" fontId="47" fillId="63"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49" borderId="0" applyNumberFormat="0" applyBorder="0" applyAlignment="0" applyProtection="0">
      <alignment vertical="center"/>
    </xf>
    <xf numFmtId="0" fontId="47" fillId="49" borderId="0" applyNumberFormat="0" applyBorder="0" applyAlignment="0" applyProtection="0">
      <alignment vertical="center"/>
    </xf>
    <xf numFmtId="0" fontId="47" fillId="67" borderId="0" applyNumberFormat="0" applyBorder="0" applyAlignment="0" applyProtection="0">
      <alignment vertical="center"/>
    </xf>
    <xf numFmtId="0" fontId="47" fillId="67" borderId="0" applyNumberFormat="0" applyBorder="0" applyAlignment="0" applyProtection="0">
      <alignment vertical="center"/>
    </xf>
    <xf numFmtId="43" fontId="19" fillId="0" borderId="0" applyFont="0" applyFill="0" applyBorder="0" applyAlignment="0" applyProtection="0"/>
    <xf numFmtId="41" fontId="19" fillId="0" borderId="0" applyFont="0" applyFill="0" applyBorder="0" applyAlignment="0" applyProtection="0"/>
    <xf numFmtId="0" fontId="19" fillId="40" borderId="25" applyNumberFormat="0" applyFont="0" applyAlignment="0" applyProtection="0">
      <alignment vertical="center"/>
    </xf>
    <xf numFmtId="0" fontId="19" fillId="40" borderId="25" applyNumberFormat="0" applyFont="0" applyAlignment="0" applyProtection="0">
      <alignment vertical="center"/>
    </xf>
    <xf numFmtId="0" fontId="19" fillId="40" borderId="25" applyNumberFormat="0" applyFont="0" applyAlignment="0" applyProtection="0">
      <alignment vertical="center"/>
    </xf>
    <xf numFmtId="0" fontId="19" fillId="40" borderId="25" applyNumberFormat="0" applyFont="0" applyAlignment="0" applyProtection="0">
      <alignment vertical="center"/>
    </xf>
    <xf numFmtId="0" fontId="11" fillId="0" borderId="2" applyNumberFormat="0"/>
    <xf numFmtId="38" fontId="19" fillId="0" borderId="0" applyFont="0" applyFill="0" applyBorder="0" applyAlignment="0" applyProtection="0"/>
    <xf numFmtId="4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26" fillId="0" borderId="0"/>
  </cellStyleXfs>
  <cellXfs count="224">
    <xf numFmtId="0" fontId="0" fillId="0" borderId="0" xfId="0"/>
    <xf numFmtId="3" fontId="0" fillId="0" borderId="0" xfId="0" applyNumberFormat="1" applyFont="1" applyFill="1" applyAlignment="1" applyProtection="1"/>
    <xf numFmtId="3" fontId="0" fillId="0" borderId="0" xfId="0" applyNumberFormat="1" applyFont="1" applyFill="1" applyAlignment="1" applyProtection="1">
      <alignment horizontal="center"/>
    </xf>
    <xf numFmtId="0" fontId="0" fillId="0" borderId="0" xfId="0" applyFill="1"/>
    <xf numFmtId="0" fontId="1" fillId="0"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221" fontId="2" fillId="0" borderId="1" xfId="0" applyNumberFormat="1" applyFont="1" applyFill="1" applyBorder="1" applyAlignment="1">
      <alignment horizontal="left" shrinkToFit="1"/>
    </xf>
    <xf numFmtId="0" fontId="2" fillId="0" borderId="0" xfId="0" applyFont="1" applyFill="1" applyBorder="1" applyAlignment="1">
      <alignment horizontal="right"/>
    </xf>
    <xf numFmtId="3" fontId="3" fillId="0" borderId="2" xfId="0" applyNumberFormat="1" applyFont="1" applyFill="1" applyBorder="1" applyAlignment="1" applyProtection="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3" fontId="3" fillId="0" borderId="2" xfId="0" applyNumberFormat="1" applyFont="1" applyFill="1" applyBorder="1" applyAlignment="1">
      <alignment horizontal="right" vertical="center" wrapText="1"/>
    </xf>
    <xf numFmtId="3" fontId="4" fillId="0" borderId="0" xfId="0" applyNumberFormat="1" applyFont="1" applyFill="1" applyAlignment="1" applyProtection="1"/>
    <xf numFmtId="0" fontId="4" fillId="0" borderId="0" xfId="0" applyFont="1" applyFill="1"/>
    <xf numFmtId="3" fontId="5" fillId="0" borderId="0" xfId="0" applyNumberFormat="1" applyFont="1" applyFill="1" applyAlignment="1" applyProtection="1">
      <alignment horizontal="center" vertical="center"/>
    </xf>
    <xf numFmtId="221" fontId="6" fillId="0" borderId="0" xfId="0" applyNumberFormat="1" applyFont="1" applyFill="1" applyBorder="1" applyAlignment="1">
      <alignment shrinkToFit="1"/>
    </xf>
    <xf numFmtId="3" fontId="6" fillId="0" borderId="1" xfId="0" applyNumberFormat="1" applyFont="1" applyFill="1" applyBorder="1" applyAlignment="1" applyProtection="1">
      <alignment vertical="center"/>
    </xf>
    <xf numFmtId="0" fontId="6" fillId="0" borderId="1" xfId="0" applyFont="1" applyFill="1" applyBorder="1" applyAlignment="1">
      <alignment horizontal="right"/>
    </xf>
    <xf numFmtId="3" fontId="6" fillId="0" borderId="2" xfId="0" applyNumberFormat="1" applyFont="1" applyFill="1" applyBorder="1" applyAlignment="1" applyProtection="1">
      <alignment horizontal="center" vertical="center"/>
    </xf>
    <xf numFmtId="3" fontId="6" fillId="0" borderId="3" xfId="0" applyNumberFormat="1" applyFont="1" applyFill="1" applyBorder="1" applyAlignment="1" applyProtection="1">
      <alignment horizontal="center" vertical="center"/>
    </xf>
    <xf numFmtId="3" fontId="6" fillId="0" borderId="2" xfId="0" applyNumberFormat="1" applyFont="1" applyFill="1" applyBorder="1" applyAlignment="1" applyProtection="1">
      <alignment vertical="center"/>
    </xf>
    <xf numFmtId="3" fontId="6" fillId="0" borderId="2" xfId="0" applyNumberFormat="1" applyFont="1" applyFill="1" applyBorder="1" applyAlignment="1" applyProtection="1">
      <alignment vertical="center" wrapText="1"/>
    </xf>
    <xf numFmtId="3" fontId="6" fillId="0" borderId="2" xfId="0" applyNumberFormat="1" applyFont="1" applyFill="1" applyBorder="1" applyAlignment="1" applyProtection="1">
      <alignment horizontal="left" vertical="center" indent="2"/>
    </xf>
    <xf numFmtId="3" fontId="6" fillId="0" borderId="2" xfId="0" applyNumberFormat="1" applyFont="1" applyFill="1" applyBorder="1" applyAlignment="1" applyProtection="1">
      <alignment horizontal="left" vertical="center"/>
    </xf>
    <xf numFmtId="3" fontId="7" fillId="0" borderId="2" xfId="0" applyNumberFormat="1" applyFont="1" applyFill="1" applyBorder="1" applyAlignment="1" applyProtection="1">
      <alignment vertical="center"/>
    </xf>
    <xf numFmtId="0" fontId="6" fillId="0" borderId="0" xfId="984" applyFont="1" applyFill="1" applyBorder="1"/>
    <xf numFmtId="0" fontId="4" fillId="0" borderId="0" xfId="984" applyFont="1" applyFill="1" applyBorder="1"/>
    <xf numFmtId="0" fontId="4" fillId="0" borderId="0" xfId="984" applyFont="1" applyFill="1" applyAlignment="1">
      <alignment shrinkToFit="1"/>
    </xf>
    <xf numFmtId="221" fontId="4" fillId="0" borderId="0" xfId="984" applyNumberFormat="1" applyFont="1" applyFill="1"/>
    <xf numFmtId="221" fontId="6" fillId="0" borderId="0" xfId="984" applyNumberFormat="1" applyFont="1" applyFill="1" applyAlignment="1">
      <alignment horizontal="right"/>
    </xf>
    <xf numFmtId="221" fontId="4" fillId="0" borderId="0" xfId="984" applyNumberFormat="1" applyFont="1" applyFill="1" applyAlignment="1">
      <alignment horizontal="center"/>
    </xf>
    <xf numFmtId="0" fontId="4" fillId="0" borderId="0" xfId="984" applyFont="1" applyFill="1" applyAlignment="1">
      <alignment horizontal="center"/>
    </xf>
    <xf numFmtId="0" fontId="4" fillId="0" borderId="0" xfId="984" applyFont="1" applyFill="1"/>
    <xf numFmtId="222" fontId="5" fillId="0" borderId="0" xfId="984" applyNumberFormat="1" applyFont="1" applyFill="1" applyBorder="1" applyAlignment="1">
      <alignment horizontal="center" vertical="center" shrinkToFit="1"/>
    </xf>
    <xf numFmtId="221" fontId="6" fillId="0" borderId="0" xfId="984" applyNumberFormat="1" applyFont="1" applyFill="1" applyBorder="1" applyAlignment="1">
      <alignment shrinkToFit="1"/>
    </xf>
    <xf numFmtId="221" fontId="6" fillId="0" borderId="0" xfId="984" applyNumberFormat="1" applyFont="1" applyFill="1" applyBorder="1" applyAlignment="1">
      <alignment horizontal="right" shrinkToFit="1"/>
    </xf>
    <xf numFmtId="222" fontId="6" fillId="0" borderId="1" xfId="984" applyNumberFormat="1" applyFont="1" applyFill="1" applyBorder="1" applyAlignment="1">
      <alignment horizontal="left"/>
    </xf>
    <xf numFmtId="0" fontId="6" fillId="0" borderId="1" xfId="984" applyFont="1" applyFill="1" applyBorder="1" applyAlignment="1">
      <alignment horizontal="right"/>
    </xf>
    <xf numFmtId="0" fontId="6" fillId="0" borderId="2" xfId="984" applyFont="1" applyFill="1" applyBorder="1" applyAlignment="1">
      <alignment horizontal="center" vertical="center" shrinkToFit="1"/>
    </xf>
    <xf numFmtId="221" fontId="6" fillId="0" borderId="2" xfId="984" applyNumberFormat="1" applyFont="1" applyFill="1" applyBorder="1" applyAlignment="1">
      <alignment horizontal="center" vertical="center" wrapText="1"/>
    </xf>
    <xf numFmtId="223" fontId="6" fillId="0" borderId="2" xfId="984" applyNumberFormat="1" applyFont="1" applyFill="1" applyBorder="1" applyAlignment="1">
      <alignment horizontal="center" vertical="center" wrapText="1"/>
    </xf>
    <xf numFmtId="0" fontId="6" fillId="0" borderId="2" xfId="984" applyFont="1" applyFill="1" applyBorder="1" applyAlignment="1">
      <alignment vertical="center" shrinkToFit="1"/>
    </xf>
    <xf numFmtId="224" fontId="6" fillId="0" borderId="2" xfId="0" applyNumberFormat="1" applyFont="1" applyFill="1" applyBorder="1" applyAlignment="1" applyProtection="1">
      <alignment vertical="center" shrinkToFit="1"/>
    </xf>
    <xf numFmtId="0" fontId="6" fillId="0" borderId="2" xfId="984" applyFont="1" applyFill="1" applyBorder="1" applyAlignment="1">
      <alignment horizontal="left" vertical="center" shrinkToFit="1"/>
    </xf>
    <xf numFmtId="0" fontId="6" fillId="0" borderId="4" xfId="984" applyFont="1" applyFill="1" applyBorder="1" applyAlignment="1">
      <alignment vertical="center" shrinkToFit="1"/>
    </xf>
    <xf numFmtId="3" fontId="6" fillId="0" borderId="5" xfId="984" applyNumberFormat="1" applyFont="1" applyFill="1" applyBorder="1" applyAlignment="1" applyProtection="1">
      <alignment horizontal="center" vertical="center"/>
    </xf>
    <xf numFmtId="224" fontId="6" fillId="0" borderId="5" xfId="984" applyNumberFormat="1" applyFont="1" applyFill="1" applyBorder="1" applyAlignment="1" applyProtection="1">
      <alignment horizontal="center" vertical="center" shrinkToFit="1"/>
    </xf>
    <xf numFmtId="224" fontId="6" fillId="0" borderId="6" xfId="984" applyNumberFormat="1" applyFont="1" applyFill="1" applyBorder="1" applyAlignment="1" applyProtection="1">
      <alignment horizontal="center" vertical="center" shrinkToFit="1"/>
    </xf>
    <xf numFmtId="0" fontId="6" fillId="0" borderId="2" xfId="984" applyNumberFormat="1" applyFont="1" applyFill="1" applyBorder="1" applyAlignment="1" applyProtection="1">
      <alignment horizontal="left" vertical="center" shrinkToFit="1"/>
    </xf>
    <xf numFmtId="0" fontId="6" fillId="0" borderId="2" xfId="984" applyNumberFormat="1" applyFont="1" applyFill="1" applyBorder="1" applyAlignment="1" applyProtection="1">
      <alignment vertical="center" shrinkToFit="1"/>
    </xf>
    <xf numFmtId="221" fontId="6" fillId="0" borderId="0" xfId="984" applyNumberFormat="1" applyFont="1" applyFill="1"/>
    <xf numFmtId="221" fontId="6" fillId="0" borderId="0" xfId="984" applyNumberFormat="1" applyFont="1" applyFill="1" applyAlignment="1">
      <alignment horizontal="center"/>
    </xf>
    <xf numFmtId="0" fontId="6" fillId="0" borderId="0" xfId="984" applyFont="1" applyFill="1" applyAlignment="1">
      <alignment horizontal="center"/>
    </xf>
    <xf numFmtId="0" fontId="2" fillId="0" borderId="0" xfId="0" applyFont="1" applyFill="1" applyBorder="1"/>
    <xf numFmtId="0" fontId="0" fillId="0" borderId="0" xfId="0" applyFill="1" applyBorder="1"/>
    <xf numFmtId="0" fontId="0" fillId="0" borderId="0" xfId="0" applyFill="1" applyAlignment="1">
      <alignment shrinkToFit="1"/>
    </xf>
    <xf numFmtId="221" fontId="0" fillId="0" borderId="0" xfId="0" applyNumberFormat="1" applyFill="1"/>
    <xf numFmtId="221" fontId="2" fillId="0" borderId="0" xfId="0" applyNumberFormat="1" applyFont="1" applyFill="1" applyAlignment="1">
      <alignment horizontal="right"/>
    </xf>
    <xf numFmtId="221" fontId="0" fillId="0" borderId="0" xfId="0" applyNumberFormat="1" applyFill="1" applyAlignment="1">
      <alignment horizontal="center"/>
    </xf>
    <xf numFmtId="0" fontId="0" fillId="0" borderId="0" xfId="0" applyFill="1" applyAlignment="1">
      <alignment horizontal="center"/>
    </xf>
    <xf numFmtId="222" fontId="1" fillId="0" borderId="0" xfId="0" applyNumberFormat="1" applyFont="1" applyFill="1" applyBorder="1" applyAlignment="1">
      <alignment horizontal="center" vertical="center" shrinkToFit="1"/>
    </xf>
    <xf numFmtId="221" fontId="2" fillId="0" borderId="0" xfId="0" applyNumberFormat="1" applyFont="1" applyFill="1" applyBorder="1" applyAlignment="1">
      <alignment shrinkToFit="1"/>
    </xf>
    <xf numFmtId="221" fontId="2" fillId="0" borderId="0" xfId="0" applyNumberFormat="1" applyFont="1" applyFill="1" applyBorder="1" applyAlignment="1">
      <alignment horizontal="right" shrinkToFit="1"/>
    </xf>
    <xf numFmtId="222" fontId="2" fillId="0" borderId="1" xfId="0" applyNumberFormat="1" applyFont="1" applyFill="1" applyBorder="1" applyAlignment="1">
      <alignment horizontal="left"/>
    </xf>
    <xf numFmtId="0" fontId="2" fillId="0" borderId="1" xfId="0" applyFont="1" applyFill="1" applyBorder="1" applyAlignment="1">
      <alignment horizontal="right"/>
    </xf>
    <xf numFmtId="0" fontId="2" fillId="0" borderId="2" xfId="0" applyFont="1" applyFill="1" applyBorder="1" applyAlignment="1">
      <alignment horizontal="center" vertical="center" shrinkToFit="1"/>
    </xf>
    <xf numFmtId="221" fontId="2" fillId="0" borderId="2" xfId="0" applyNumberFormat="1" applyFont="1" applyFill="1" applyBorder="1" applyAlignment="1">
      <alignment horizontal="center" vertical="center" wrapText="1"/>
    </xf>
    <xf numFmtId="223"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shrinkToFit="1"/>
    </xf>
    <xf numFmtId="3" fontId="2" fillId="0" borderId="2" xfId="0" applyNumberFormat="1" applyFont="1" applyFill="1" applyBorder="1" applyAlignment="1" applyProtection="1">
      <alignment vertical="center" shrinkToFit="1"/>
    </xf>
    <xf numFmtId="224" fontId="2" fillId="0" borderId="2" xfId="0" applyNumberFormat="1" applyFont="1" applyFill="1" applyBorder="1" applyAlignment="1" applyProtection="1">
      <alignment vertical="center" shrinkToFit="1"/>
    </xf>
    <xf numFmtId="0" fontId="2" fillId="0" borderId="2" xfId="0" applyFont="1" applyFill="1" applyBorder="1" applyAlignment="1">
      <alignment vertical="center" shrinkToFit="1"/>
    </xf>
    <xf numFmtId="0" fontId="2" fillId="0" borderId="2" xfId="0" applyFont="1" applyFill="1" applyBorder="1" applyAlignment="1">
      <alignment horizontal="left" vertical="center"/>
    </xf>
    <xf numFmtId="0" fontId="2" fillId="0" borderId="4" xfId="0" applyFont="1" applyFill="1" applyBorder="1" applyAlignment="1">
      <alignment vertical="center" shrinkToFit="1"/>
    </xf>
    <xf numFmtId="3" fontId="2" fillId="0" borderId="5" xfId="0" applyNumberFormat="1" applyFont="1" applyFill="1" applyBorder="1" applyAlignment="1" applyProtection="1">
      <alignment vertical="center" shrinkToFit="1"/>
    </xf>
    <xf numFmtId="224" fontId="2" fillId="0" borderId="5" xfId="0" applyNumberFormat="1" applyFont="1" applyFill="1" applyBorder="1" applyAlignment="1" applyProtection="1">
      <alignment vertical="center" shrinkToFit="1"/>
    </xf>
    <xf numFmtId="224" fontId="2" fillId="0" borderId="6" xfId="0" applyNumberFormat="1" applyFont="1" applyFill="1" applyBorder="1" applyAlignment="1" applyProtection="1">
      <alignment vertical="center" shrinkToFit="1"/>
    </xf>
    <xf numFmtId="0" fontId="2" fillId="0" borderId="2" xfId="0" applyNumberFormat="1" applyFont="1" applyFill="1" applyBorder="1" applyAlignment="1" applyProtection="1">
      <alignment horizontal="left" vertical="center"/>
    </xf>
    <xf numFmtId="0" fontId="2" fillId="0" borderId="0" xfId="0" applyFont="1" applyFill="1" applyAlignment="1">
      <alignment shrinkToFit="1"/>
    </xf>
    <xf numFmtId="0" fontId="2" fillId="0" borderId="0" xfId="0" applyFont="1" applyFill="1" applyAlignment="1">
      <alignment horizontal="center" shrinkToFit="1"/>
    </xf>
    <xf numFmtId="221" fontId="8" fillId="0" borderId="0" xfId="0" applyNumberFormat="1" applyFont="1" applyFill="1" applyAlignment="1">
      <alignment horizontal="right"/>
    </xf>
    <xf numFmtId="223" fontId="2" fillId="0" borderId="0" xfId="0" applyNumberFormat="1" applyFont="1" applyFill="1" applyAlignment="1">
      <alignment horizontal="center"/>
    </xf>
    <xf numFmtId="0" fontId="2" fillId="0" borderId="0" xfId="0" applyFont="1" applyFill="1" applyAlignment="1">
      <alignment horizontal="center"/>
    </xf>
    <xf numFmtId="221" fontId="2" fillId="0" borderId="0" xfId="0" applyNumberFormat="1" applyFont="1" applyFill="1"/>
    <xf numFmtId="221" fontId="2" fillId="0" borderId="0" xfId="0" applyNumberFormat="1" applyFont="1" applyFill="1" applyAlignment="1">
      <alignment horizontal="center"/>
    </xf>
    <xf numFmtId="0" fontId="1" fillId="0" borderId="0" xfId="937" applyFont="1" applyFill="1" applyBorder="1" applyAlignment="1">
      <alignment horizontal="center" vertical="center" wrapText="1"/>
    </xf>
    <xf numFmtId="0" fontId="2" fillId="0" borderId="0" xfId="985" applyFont="1" applyFill="1" applyAlignment="1">
      <alignment horizontal="left"/>
    </xf>
    <xf numFmtId="0" fontId="2" fillId="0" borderId="1" xfId="937" applyFont="1" applyFill="1" applyBorder="1" applyAlignment="1">
      <alignment horizontal="left" wrapText="1"/>
    </xf>
    <xf numFmtId="222" fontId="2" fillId="0" borderId="0" xfId="937" applyNumberFormat="1" applyFont="1" applyFill="1" applyAlignment="1">
      <alignment horizontal="center" wrapText="1"/>
    </xf>
    <xf numFmtId="222" fontId="2" fillId="0" borderId="0" xfId="985" applyNumberFormat="1" applyFont="1" applyFill="1" applyAlignment="1">
      <alignment horizontal="right" wrapText="1"/>
    </xf>
    <xf numFmtId="0" fontId="9" fillId="0" borderId="2" xfId="985" applyFont="1" applyFill="1" applyBorder="1" applyAlignment="1">
      <alignment horizontal="center" vertical="center" wrapText="1"/>
    </xf>
    <xf numFmtId="221" fontId="3" fillId="0" borderId="2" xfId="937" applyNumberFormat="1" applyFont="1" applyFill="1" applyBorder="1" applyAlignment="1">
      <alignment horizontal="center" vertical="center" wrapText="1"/>
    </xf>
    <xf numFmtId="222" fontId="3" fillId="0" borderId="5" xfId="937" applyNumberFormat="1" applyFont="1" applyFill="1" applyBorder="1" applyAlignment="1">
      <alignment horizontal="center" vertical="center" wrapText="1"/>
    </xf>
    <xf numFmtId="222" fontId="3" fillId="0" borderId="2" xfId="937" applyNumberFormat="1" applyFont="1" applyFill="1" applyBorder="1" applyAlignment="1">
      <alignment horizontal="center" vertical="center" wrapText="1"/>
    </xf>
    <xf numFmtId="221" fontId="10" fillId="0" borderId="4" xfId="924" applyNumberFormat="1" applyFont="1" applyFill="1" applyBorder="1" applyAlignment="1">
      <alignment horizontal="center" vertical="center" wrapText="1"/>
    </xf>
    <xf numFmtId="221" fontId="10" fillId="0" borderId="6" xfId="924" applyNumberFormat="1" applyFont="1" applyFill="1" applyBorder="1" applyAlignment="1">
      <alignment horizontal="center" vertical="center" wrapText="1"/>
    </xf>
    <xf numFmtId="222" fontId="10" fillId="0" borderId="4" xfId="937" applyNumberFormat="1" applyFont="1" applyFill="1" applyBorder="1" applyAlignment="1">
      <alignment horizontal="center" vertical="center" wrapText="1"/>
    </xf>
    <xf numFmtId="222" fontId="10" fillId="0" borderId="2" xfId="937" applyNumberFormat="1" applyFont="1" applyFill="1" applyBorder="1" applyAlignment="1">
      <alignment horizontal="right" vertical="center" wrapText="1"/>
    </xf>
    <xf numFmtId="0" fontId="11" fillId="0" borderId="3"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221" fontId="2" fillId="0" borderId="0" xfId="0" applyNumberFormat="1" applyFont="1" applyFill="1" applyBorder="1" applyAlignment="1">
      <alignment horizontal="center" shrinkToFit="1"/>
    </xf>
    <xf numFmtId="222" fontId="13" fillId="0" borderId="1" xfId="0" applyNumberFormat="1" applyFont="1" applyFill="1" applyBorder="1" applyAlignment="1">
      <alignment horizontal="left"/>
    </xf>
    <xf numFmtId="0" fontId="2" fillId="0" borderId="2" xfId="0" applyNumberFormat="1" applyFont="1" applyFill="1" applyBorder="1" applyAlignment="1" applyProtection="1">
      <alignment horizontal="left" vertical="center" wrapText="1"/>
    </xf>
    <xf numFmtId="3" fontId="0" fillId="0" borderId="0" xfId="0" applyNumberFormat="1" applyFill="1"/>
    <xf numFmtId="3" fontId="2" fillId="0" borderId="2" xfId="0" applyNumberFormat="1" applyFont="1" applyFill="1" applyBorder="1" applyAlignment="1" applyProtection="1">
      <alignment horizontal="left" vertical="center" shrinkToFit="1"/>
    </xf>
    <xf numFmtId="3" fontId="2" fillId="0" borderId="2" xfId="0" applyNumberFormat="1" applyFont="1" applyFill="1" applyBorder="1" applyAlignment="1" applyProtection="1">
      <alignment vertical="center"/>
    </xf>
    <xf numFmtId="224" fontId="2" fillId="0" borderId="2" xfId="0" applyNumberFormat="1" applyFont="1" applyFill="1" applyBorder="1" applyAlignment="1" applyProtection="1">
      <alignment vertical="center"/>
    </xf>
    <xf numFmtId="0" fontId="2" fillId="0" borderId="3" xfId="0" applyFont="1" applyFill="1" applyBorder="1" applyAlignment="1">
      <alignment vertical="center" shrinkToFit="1"/>
    </xf>
    <xf numFmtId="0" fontId="2" fillId="0" borderId="7" xfId="0" applyFont="1" applyFill="1" applyBorder="1" applyAlignment="1">
      <alignment vertical="center"/>
    </xf>
    <xf numFmtId="0" fontId="2" fillId="0" borderId="8" xfId="0" applyFont="1" applyFill="1" applyBorder="1" applyAlignment="1">
      <alignment horizontal="left" vertical="center"/>
    </xf>
    <xf numFmtId="0" fontId="2" fillId="0" borderId="0" xfId="985" applyFont="1" applyFill="1" applyAlignment="1">
      <alignment horizontal="left"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0" xfId="0" applyFont="1" applyFill="1" applyProtection="1">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vertical="center"/>
      <protection locked="0"/>
    </xf>
    <xf numFmtId="0" fontId="14" fillId="0" borderId="0" xfId="0" applyFont="1" applyFill="1" applyAlignment="1" applyProtection="1">
      <alignment horizontal="center" vertical="center"/>
      <protection locked="0"/>
    </xf>
    <xf numFmtId="0" fontId="0" fillId="0" borderId="0" xfId="0" applyFill="1" applyProtection="1">
      <protection locked="0"/>
    </xf>
    <xf numFmtId="0" fontId="1" fillId="0" borderId="0" xfId="0" applyFont="1" applyFill="1" applyAlignment="1" applyProtection="1">
      <alignment horizontal="centerContinuous" vertical="center"/>
      <protection locked="0"/>
    </xf>
    <xf numFmtId="0" fontId="1" fillId="0" borderId="0" xfId="0" applyFont="1" applyFill="1" applyAlignment="1" applyProtection="1">
      <alignment horizontal="centerContinuous"/>
      <protection locked="0"/>
    </xf>
    <xf numFmtId="0" fontId="2" fillId="0" borderId="0" xfId="0" applyFont="1" applyFill="1" applyBorder="1" applyAlignment="1" applyProtection="1">
      <alignment horizontal="right"/>
      <protection locked="0"/>
    </xf>
    <xf numFmtId="0" fontId="2" fillId="0" borderId="2" xfId="0" applyFont="1" applyFill="1" applyBorder="1" applyAlignment="1" applyProtection="1">
      <alignment horizontal="center" vertical="center"/>
      <protection locked="0"/>
    </xf>
    <xf numFmtId="3" fontId="0" fillId="0" borderId="0" xfId="0" applyNumberFormat="1" applyFill="1" applyProtection="1">
      <protection locked="0"/>
    </xf>
    <xf numFmtId="0" fontId="2" fillId="0" borderId="0" xfId="0" applyFont="1" applyFill="1" applyAlignment="1"/>
    <xf numFmtId="0" fontId="2" fillId="0" borderId="0" xfId="0" applyFont="1" applyFill="1"/>
    <xf numFmtId="221" fontId="1" fillId="0" borderId="0" xfId="0" applyNumberFormat="1" applyFont="1" applyFill="1" applyBorder="1" applyAlignment="1">
      <alignment horizontal="center" vertical="center" shrinkToFit="1"/>
    </xf>
    <xf numFmtId="0" fontId="15" fillId="0" borderId="0" xfId="0" applyFont="1" applyFill="1" applyAlignment="1">
      <alignment horizontal="center"/>
    </xf>
    <xf numFmtId="221" fontId="2" fillId="0" borderId="1" xfId="0" applyNumberFormat="1" applyFont="1" applyFill="1" applyBorder="1" applyAlignment="1">
      <alignment shrinkToFit="1"/>
    </xf>
    <xf numFmtId="222" fontId="16" fillId="0" borderId="1" xfId="0" applyNumberFormat="1" applyFont="1" applyFill="1" applyBorder="1" applyAlignment="1"/>
    <xf numFmtId="222" fontId="2" fillId="0" borderId="1" xfId="0" applyNumberFormat="1" applyFont="1" applyFill="1" applyBorder="1" applyAlignment="1"/>
    <xf numFmtId="0" fontId="2" fillId="0" borderId="0" xfId="0" applyFont="1" applyFill="1" applyAlignment="1">
      <alignment horizontal="right"/>
    </xf>
    <xf numFmtId="0" fontId="2" fillId="0" borderId="2" xfId="0" applyFont="1" applyFill="1" applyBorder="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1" fillId="0" borderId="0" xfId="0" applyFont="1" applyFill="1" applyAlignment="1"/>
    <xf numFmtId="221" fontId="8" fillId="0" borderId="0" xfId="0" applyNumberFormat="1" applyFont="1" applyFill="1" applyAlignment="1">
      <alignment horizontal="center"/>
    </xf>
    <xf numFmtId="3" fontId="2" fillId="0" borderId="1" xfId="0" applyNumberFormat="1" applyFont="1" applyFill="1" applyBorder="1" applyAlignment="1" applyProtection="1">
      <alignment vertical="center"/>
    </xf>
    <xf numFmtId="225" fontId="2" fillId="0" borderId="0" xfId="0" applyNumberFormat="1" applyFont="1" applyFill="1" applyAlignment="1">
      <alignment horizontal="center"/>
    </xf>
    <xf numFmtId="0" fontId="10" fillId="0" borderId="4" xfId="0" applyNumberFormat="1" applyFont="1" applyFill="1" applyBorder="1" applyAlignment="1" applyProtection="1">
      <alignment vertical="center" shrinkToFit="1"/>
    </xf>
    <xf numFmtId="0" fontId="10" fillId="0" borderId="4" xfId="0" applyNumberFormat="1" applyFont="1" applyFill="1" applyBorder="1" applyAlignment="1" applyProtection="1">
      <alignment horizontal="center" vertical="center" shrinkToFit="1"/>
    </xf>
    <xf numFmtId="0" fontId="10" fillId="0" borderId="2" xfId="0" applyNumberFormat="1" applyFont="1" applyFill="1" applyBorder="1" applyAlignment="1" applyProtection="1">
      <alignment vertical="center" shrinkToFit="1"/>
    </xf>
    <xf numFmtId="0" fontId="2" fillId="0" borderId="2" xfId="0" applyNumberFormat="1" applyFont="1" applyFill="1" applyBorder="1" applyAlignment="1" applyProtection="1">
      <alignment vertical="center" shrinkToFit="1"/>
    </xf>
    <xf numFmtId="3" fontId="17" fillId="0" borderId="2" xfId="0" applyNumberFormat="1" applyFont="1" applyFill="1" applyBorder="1" applyAlignment="1" applyProtection="1">
      <alignment vertical="center"/>
    </xf>
    <xf numFmtId="3" fontId="1" fillId="0" borderId="0" xfId="0" applyNumberFormat="1" applyFont="1" applyFill="1" applyAlignment="1" applyProtection="1">
      <alignment horizontal="center" vertical="center"/>
    </xf>
    <xf numFmtId="3" fontId="2" fillId="0" borderId="2" xfId="0" applyNumberFormat="1" applyFont="1" applyFill="1" applyBorder="1" applyAlignment="1" applyProtection="1">
      <alignment horizontal="center" vertical="center"/>
    </xf>
    <xf numFmtId="3" fontId="2" fillId="0" borderId="3" xfId="0" applyNumberFormat="1" applyFont="1" applyFill="1" applyBorder="1" applyAlignment="1" applyProtection="1">
      <alignment horizontal="center" vertical="center"/>
    </xf>
    <xf numFmtId="3" fontId="2" fillId="0" borderId="2" xfId="0" applyNumberFormat="1" applyFont="1" applyFill="1" applyBorder="1" applyAlignment="1" applyProtection="1">
      <alignment horizontal="left" vertical="center" indent="2"/>
    </xf>
    <xf numFmtId="3" fontId="2" fillId="0" borderId="2" xfId="0" applyNumberFormat="1" applyFont="1" applyFill="1" applyBorder="1" applyAlignment="1" applyProtection="1">
      <alignment vertical="center" wrapText="1"/>
    </xf>
    <xf numFmtId="3" fontId="18" fillId="0" borderId="2" xfId="0" applyNumberFormat="1" applyFont="1" applyFill="1" applyBorder="1" applyAlignment="1" applyProtection="1">
      <alignment vertical="center"/>
    </xf>
    <xf numFmtId="3" fontId="2" fillId="0" borderId="2" xfId="0" applyNumberFormat="1" applyFont="1" applyFill="1" applyBorder="1" applyAlignment="1" applyProtection="1">
      <alignment horizontal="left" vertical="center"/>
    </xf>
    <xf numFmtId="3" fontId="13" fillId="0" borderId="2" xfId="0" applyNumberFormat="1" applyFont="1" applyFill="1" applyBorder="1" applyAlignment="1" applyProtection="1">
      <alignment vertical="center"/>
    </xf>
    <xf numFmtId="0" fontId="2" fillId="0" borderId="0" xfId="984" applyFont="1" applyFill="1" applyBorder="1"/>
    <xf numFmtId="0" fontId="19" fillId="0" borderId="0" xfId="984" applyFill="1" applyBorder="1"/>
    <xf numFmtId="0" fontId="19" fillId="0" borderId="0" xfId="984" applyFill="1" applyAlignment="1">
      <alignment shrinkToFit="1"/>
    </xf>
    <xf numFmtId="221" fontId="19" fillId="0" borderId="0" xfId="984" applyNumberFormat="1" applyFill="1"/>
    <xf numFmtId="221" fontId="2" fillId="0" borderId="0" xfId="984" applyNumberFormat="1" applyFont="1" applyFill="1" applyAlignment="1">
      <alignment horizontal="right"/>
    </xf>
    <xf numFmtId="221" fontId="19" fillId="0" borderId="0" xfId="984" applyNumberFormat="1" applyFill="1" applyAlignment="1">
      <alignment horizontal="center"/>
    </xf>
    <xf numFmtId="0" fontId="19" fillId="0" borderId="0" xfId="984" applyFill="1" applyAlignment="1">
      <alignment horizontal="center"/>
    </xf>
    <xf numFmtId="0" fontId="19" fillId="0" borderId="0" xfId="984" applyFill="1"/>
    <xf numFmtId="222" fontId="1" fillId="0" borderId="0" xfId="984" applyNumberFormat="1" applyFont="1" applyFill="1" applyBorder="1" applyAlignment="1">
      <alignment horizontal="center" vertical="center" shrinkToFit="1"/>
    </xf>
    <xf numFmtId="221" fontId="2" fillId="0" borderId="0" xfId="984" applyNumberFormat="1" applyFont="1" applyFill="1" applyBorder="1" applyAlignment="1">
      <alignment shrinkToFit="1"/>
    </xf>
    <xf numFmtId="221" fontId="2" fillId="0" borderId="0" xfId="984" applyNumberFormat="1" applyFont="1" applyFill="1" applyBorder="1" applyAlignment="1">
      <alignment horizontal="right" shrinkToFit="1"/>
    </xf>
    <xf numFmtId="222" fontId="2" fillId="0" borderId="1" xfId="984" applyNumberFormat="1" applyFont="1" applyFill="1" applyBorder="1" applyAlignment="1">
      <alignment horizontal="left"/>
    </xf>
    <xf numFmtId="0" fontId="2" fillId="0" borderId="1" xfId="984" applyFont="1" applyFill="1" applyBorder="1" applyAlignment="1">
      <alignment horizontal="right"/>
    </xf>
    <xf numFmtId="0" fontId="2" fillId="0" borderId="2" xfId="984" applyFont="1" applyFill="1" applyBorder="1" applyAlignment="1">
      <alignment horizontal="center" vertical="center" shrinkToFit="1"/>
    </xf>
    <xf numFmtId="221" fontId="2" fillId="0" borderId="2" xfId="984" applyNumberFormat="1" applyFont="1" applyFill="1" applyBorder="1" applyAlignment="1">
      <alignment horizontal="center" vertical="center" wrapText="1"/>
    </xf>
    <xf numFmtId="223" fontId="2" fillId="0" borderId="2" xfId="984" applyNumberFormat="1" applyFont="1" applyFill="1" applyBorder="1" applyAlignment="1">
      <alignment horizontal="center" vertical="center" wrapText="1"/>
    </xf>
    <xf numFmtId="0" fontId="2" fillId="0" borderId="2" xfId="984" applyFont="1" applyFill="1" applyBorder="1" applyAlignment="1">
      <alignment vertical="center" shrinkToFit="1"/>
    </xf>
    <xf numFmtId="0" fontId="2" fillId="0" borderId="2" xfId="984" applyFont="1" applyFill="1" applyBorder="1" applyAlignment="1">
      <alignment horizontal="left" vertical="center"/>
    </xf>
    <xf numFmtId="0" fontId="2" fillId="0" borderId="2" xfId="984" applyFont="1" applyFill="1" applyBorder="1" applyAlignment="1">
      <alignment horizontal="left" vertical="center" shrinkToFit="1"/>
    </xf>
    <xf numFmtId="0" fontId="2" fillId="0" borderId="2" xfId="984" applyNumberFormat="1" applyFont="1" applyFill="1" applyBorder="1" applyAlignment="1" applyProtection="1">
      <alignment horizontal="left" vertical="center" wrapText="1"/>
    </xf>
    <xf numFmtId="0" fontId="2" fillId="0" borderId="4" xfId="984" applyFont="1" applyFill="1" applyBorder="1" applyAlignment="1">
      <alignment vertical="center" shrinkToFit="1"/>
    </xf>
    <xf numFmtId="3" fontId="2" fillId="0" borderId="5" xfId="0" applyNumberFormat="1" applyFont="1" applyFill="1" applyBorder="1" applyAlignment="1" applyProtection="1">
      <alignment vertical="center"/>
    </xf>
    <xf numFmtId="224" fontId="2" fillId="0" borderId="5" xfId="0" applyNumberFormat="1" applyFont="1" applyFill="1" applyBorder="1" applyAlignment="1" applyProtection="1">
      <alignment vertical="center"/>
    </xf>
    <xf numFmtId="0" fontId="2" fillId="0" borderId="2" xfId="984" applyNumberFormat="1" applyFont="1" applyFill="1" applyBorder="1" applyAlignment="1" applyProtection="1">
      <alignment horizontal="left" vertical="center"/>
    </xf>
    <xf numFmtId="0" fontId="2" fillId="0" borderId="2" xfId="984" applyNumberFormat="1" applyFont="1" applyFill="1" applyBorder="1" applyAlignment="1" applyProtection="1">
      <alignment vertical="center"/>
    </xf>
    <xf numFmtId="221" fontId="2" fillId="0" borderId="0" xfId="984" applyNumberFormat="1" applyFont="1" applyFill="1"/>
    <xf numFmtId="221" fontId="2" fillId="0" borderId="0" xfId="984" applyNumberFormat="1" applyFont="1" applyFill="1" applyAlignment="1">
      <alignment horizontal="center"/>
    </xf>
    <xf numFmtId="0" fontId="2" fillId="0" borderId="0" xfId="984" applyFont="1" applyFill="1" applyAlignment="1">
      <alignment horizontal="center"/>
    </xf>
    <xf numFmtId="3" fontId="2" fillId="0" borderId="2" xfId="0" applyNumberFormat="1" applyFont="1" applyFill="1" applyBorder="1" applyAlignment="1" applyProtection="1">
      <alignment horizontal="right" vertical="center"/>
    </xf>
    <xf numFmtId="3" fontId="2" fillId="0" borderId="0" xfId="0" applyNumberFormat="1" applyFont="1" applyFill="1" applyBorder="1" applyAlignment="1" applyProtection="1">
      <alignment vertical="center"/>
    </xf>
    <xf numFmtId="224" fontId="2" fillId="0" borderId="0" xfId="0" applyNumberFormat="1" applyFont="1" applyFill="1" applyBorder="1" applyAlignment="1" applyProtection="1">
      <alignment vertical="center"/>
    </xf>
    <xf numFmtId="3" fontId="2" fillId="0" borderId="0" xfId="0" applyNumberFormat="1" applyFont="1" applyFill="1" applyBorder="1" applyAlignment="1" applyProtection="1">
      <alignment vertical="center" shrinkToFit="1"/>
    </xf>
    <xf numFmtId="0" fontId="2" fillId="0" borderId="2" xfId="0" applyNumberFormat="1" applyFont="1" applyFill="1" applyBorder="1" applyAlignment="1" applyProtection="1">
      <alignment horizontal="left" vertical="center" shrinkToFit="1"/>
    </xf>
    <xf numFmtId="0" fontId="0" fillId="0" borderId="0" xfId="0" applyAlignment="1">
      <alignment vertical="center" shrinkToFit="1"/>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shrinkToFit="1"/>
    </xf>
    <xf numFmtId="0" fontId="2" fillId="0" borderId="0" xfId="0" applyFont="1" applyAlignment="1"/>
    <xf numFmtId="0" fontId="2" fillId="0" borderId="2" xfId="0" applyFont="1" applyBorder="1" applyAlignment="1">
      <alignment horizontal="center" vertical="center" shrinkToFit="1"/>
    </xf>
    <xf numFmtId="0" fontId="2" fillId="0" borderId="2" xfId="0" applyFont="1" applyBorder="1" applyAlignment="1">
      <alignment horizontal="center" vertical="center"/>
    </xf>
    <xf numFmtId="0" fontId="3" fillId="0" borderId="2" xfId="0" applyFont="1" applyBorder="1" applyAlignment="1">
      <alignment horizontal="center" vertical="center" shrinkToFit="1"/>
    </xf>
    <xf numFmtId="222" fontId="3" fillId="0" borderId="2" xfId="0" applyNumberFormat="1" applyFont="1" applyBorder="1" applyAlignment="1">
      <alignment vertical="center"/>
    </xf>
    <xf numFmtId="3" fontId="3" fillId="0" borderId="2" xfId="0" applyNumberFormat="1" applyFont="1" applyFill="1" applyBorder="1" applyAlignment="1">
      <alignment horizontal="right" vertical="center"/>
    </xf>
    <xf numFmtId="0" fontId="3" fillId="0" borderId="2" xfId="0" applyFont="1" applyBorder="1" applyAlignment="1">
      <alignment vertical="center" shrinkToFit="1"/>
    </xf>
    <xf numFmtId="221" fontId="3" fillId="0" borderId="2" xfId="0" applyNumberFormat="1" applyFont="1" applyBorder="1" applyAlignment="1">
      <alignment vertical="center"/>
    </xf>
    <xf numFmtId="0" fontId="2" fillId="0" borderId="2" xfId="0" applyNumberFormat="1" applyFont="1" applyFill="1" applyBorder="1" applyAlignment="1" applyProtection="1">
      <alignment vertical="center" wrapText="1"/>
    </xf>
    <xf numFmtId="222" fontId="1" fillId="0" borderId="0" xfId="0" applyNumberFormat="1" applyFont="1" applyFill="1" applyBorder="1" applyAlignment="1">
      <alignment horizontal="center" shrinkToFit="1"/>
    </xf>
    <xf numFmtId="0" fontId="2" fillId="0" borderId="7" xfId="0" applyFont="1" applyFill="1" applyBorder="1" applyAlignment="1">
      <alignment horizontal="left" vertical="center"/>
    </xf>
    <xf numFmtId="3" fontId="2" fillId="0" borderId="7" xfId="0" applyNumberFormat="1" applyFont="1" applyFill="1" applyBorder="1" applyAlignment="1" applyProtection="1">
      <alignment horizontal="right" vertical="center"/>
    </xf>
    <xf numFmtId="0" fontId="2" fillId="0" borderId="2" xfId="0" applyFont="1" applyFill="1" applyBorder="1" applyAlignment="1">
      <alignment vertical="center" wrapText="1"/>
    </xf>
    <xf numFmtId="3" fontId="2" fillId="0" borderId="2" xfId="0" applyNumberFormat="1" applyFont="1" applyBorder="1" applyAlignment="1">
      <alignment horizontal="right" vertical="center"/>
    </xf>
    <xf numFmtId="0" fontId="3" fillId="0" borderId="2" xfId="0" applyFont="1" applyBorder="1" applyAlignment="1">
      <alignment vertical="center"/>
    </xf>
    <xf numFmtId="0" fontId="3" fillId="0" borderId="2" xfId="0" applyFont="1" applyFill="1" applyBorder="1" applyAlignment="1">
      <alignment horizontal="left" vertical="center" shrinkToFit="1"/>
    </xf>
    <xf numFmtId="3" fontId="9" fillId="0" borderId="2" xfId="0" applyNumberFormat="1" applyFont="1" applyFill="1" applyBorder="1" applyAlignment="1">
      <alignment horizontal="right" vertical="center"/>
    </xf>
    <xf numFmtId="3" fontId="3"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lignment horizontal="right" vertical="center" shrinkToFit="1"/>
    </xf>
    <xf numFmtId="0" fontId="2" fillId="0" borderId="0" xfId="0" applyFont="1" applyProtection="1">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0" fillId="0" borderId="0" xfId="0" applyProtection="1">
      <protection locked="0"/>
    </xf>
    <xf numFmtId="0" fontId="2" fillId="0" borderId="0" xfId="0" applyFont="1" applyBorder="1" applyAlignment="1" applyProtection="1">
      <alignment horizontal="right"/>
      <protection locked="0"/>
    </xf>
    <xf numFmtId="0" fontId="2" fillId="0" borderId="2" xfId="0" applyFont="1" applyBorder="1" applyAlignment="1" applyProtection="1">
      <alignment horizontal="center" vertical="center"/>
      <protection locked="0"/>
    </xf>
    <xf numFmtId="0" fontId="2" fillId="0" borderId="2" xfId="0" applyFont="1" applyBorder="1" applyAlignment="1">
      <alignment horizontal="left" vertical="center" indent="1"/>
    </xf>
    <xf numFmtId="1" fontId="2" fillId="0" borderId="2" xfId="0" applyNumberFormat="1" applyFont="1" applyFill="1" applyBorder="1" applyAlignment="1" applyProtection="1">
      <alignment vertical="center"/>
      <protection locked="0"/>
    </xf>
    <xf numFmtId="0" fontId="2" fillId="0" borderId="2" xfId="0" applyNumberFormat="1" applyFont="1" applyFill="1" applyBorder="1" applyAlignment="1" applyProtection="1">
      <alignment vertical="center"/>
      <protection locked="0"/>
    </xf>
    <xf numFmtId="0" fontId="2" fillId="0" borderId="2" xfId="0" applyFont="1" applyFill="1" applyBorder="1" applyAlignment="1">
      <alignment vertical="center"/>
    </xf>
    <xf numFmtId="0" fontId="2" fillId="0" borderId="1" xfId="0" applyFont="1" applyFill="1" applyBorder="1" applyAlignment="1">
      <alignment horizontal="right" shrinkToFit="1"/>
    </xf>
    <xf numFmtId="3" fontId="2" fillId="0" borderId="2" xfId="0" applyNumberFormat="1" applyFont="1" applyFill="1" applyBorder="1" applyAlignment="1" applyProtection="1">
      <alignment horizontal="right" vertical="center" shrinkToFit="1"/>
    </xf>
    <xf numFmtId="3" fontId="2" fillId="0" borderId="2" xfId="0" applyNumberFormat="1" applyFont="1" applyFill="1" applyBorder="1" applyAlignment="1" applyProtection="1">
      <alignment vertical="center" shrinkToFit="1"/>
      <protection locked="0"/>
    </xf>
    <xf numFmtId="0" fontId="2" fillId="0" borderId="2" xfId="0" applyNumberFormat="1" applyFont="1" applyFill="1" applyBorder="1" applyAlignment="1" applyProtection="1">
      <alignment horizontal="center" vertical="center" shrinkToFit="1"/>
    </xf>
    <xf numFmtId="3" fontId="2" fillId="0" borderId="7" xfId="0" applyNumberFormat="1" applyFont="1" applyFill="1" applyBorder="1" applyAlignment="1" applyProtection="1">
      <alignment horizontal="right" vertical="center" shrinkToFit="1"/>
    </xf>
    <xf numFmtId="3" fontId="2" fillId="0" borderId="0" xfId="0" applyNumberFormat="1" applyFont="1" applyFill="1" applyAlignment="1">
      <alignment horizontal="center" shrinkToFit="1"/>
    </xf>
  </cellXfs>
  <cellStyles count="14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1" xfId="49"/>
    <cellStyle name="??" xfId="50"/>
    <cellStyle name="?? [0.00]_Analysis of Loans" xfId="51"/>
    <cellStyle name="?? [0]" xfId="52"/>
    <cellStyle name="?? 2" xfId="53"/>
    <cellStyle name="?? 2 2" xfId="54"/>
    <cellStyle name="?? 2 3" xfId="55"/>
    <cellStyle name="?? 2_2011年战略性业务激励费用挂价表（0301）" xfId="56"/>
    <cellStyle name="?? 3" xfId="57"/>
    <cellStyle name="???? [0.00]_Analysis of Loans" xfId="58"/>
    <cellStyle name="????_Analysis of Loans" xfId="59"/>
    <cellStyle name="??_????????" xfId="60"/>
    <cellStyle name="?…????è [0.00]_Region Orders (2)" xfId="61"/>
    <cellStyle name="?…????è_Region Orders (2)" xfId="62"/>
    <cellStyle name="?鹎%U龡&amp;H?_x0008__x001c__x001c_?_x0007__x0001__x0001_" xfId="63"/>
    <cellStyle name="?鹎%U龡&amp;H?_x0008__x001c__x001c_?_x0007__x0001__x0001_ 2" xfId="64"/>
    <cellStyle name="?鹎%U龡&amp;H?_x0008__x001c__x001c_?_x0007__x0001__x0001__11本级收" xfId="65"/>
    <cellStyle name="@_text" xfId="66"/>
    <cellStyle name="_#2011六项定额预测表" xfId="67"/>
    <cellStyle name="_~0254683" xfId="68"/>
    <cellStyle name="_~1542229" xfId="69"/>
    <cellStyle name="_~1723196" xfId="70"/>
    <cellStyle name="_☆2010年综合经营计划长期摊销费测算表" xfId="71"/>
    <cellStyle name="_0712中间业务通报0112" xfId="72"/>
    <cellStyle name="_07城北利润计划0" xfId="73"/>
    <cellStyle name="_07年1月考核上报表" xfId="74"/>
    <cellStyle name="_07年利润测算" xfId="75"/>
    <cellStyle name="_07年中间业务调整计划（报总行）" xfId="76"/>
    <cellStyle name="_07年中间业务调整计划（报总行公司部20070731）" xfId="77"/>
    <cellStyle name="_1" xfId="78"/>
    <cellStyle name="_1123试算平衡表（模板）（马雪泉）" xfId="79"/>
    <cellStyle name="_1季度计划" xfId="80"/>
    <cellStyle name="_2005年综合经营计划表（调整后公式）" xfId="81"/>
    <cellStyle name="_2006年统筹外资金划拨" xfId="82"/>
    <cellStyle name="_2006年综合经营计划表（城北支行版5）" xfId="83"/>
    <cellStyle name="_2006年综合经营计划表（云南行用表）" xfId="84"/>
    <cellStyle name="_2007各网点中间业务月收入通报工作表070708" xfId="85"/>
    <cellStyle name="_2007年KPI计划分解表(部门上报样表)" xfId="86"/>
    <cellStyle name="_2007年综合经营计划表样(计划处20061016)" xfId="87"/>
    <cellStyle name="_2007综合经营计划表" xfId="88"/>
    <cellStyle name="_2008-7" xfId="89"/>
    <cellStyle name="_2008年存贷款内外部利率-供综合经营计划-20071227" xfId="90"/>
    <cellStyle name="_2008年中间业务计划（汇总）" xfId="91"/>
    <cellStyle name="_2009-1" xfId="92"/>
    <cellStyle name="_20100326高清市院遂宁检察院1080P配置清单26日改" xfId="93"/>
    <cellStyle name="_2010年度六项费用计划（0310）" xfId="94"/>
    <cellStyle name="_2010年工资测算表0309" xfId="95"/>
    <cellStyle name="_2010年预算申报表(2010-02)v5二级行打印(拨备new)" xfId="96"/>
    <cellStyle name="_2011年各行基数及计划增量调查表（部门上报汇总）" xfId="97"/>
    <cellStyle name="_8月各行减值计算" xfId="98"/>
    <cellStyle name="_Book1" xfId="99"/>
    <cellStyle name="_Book1 2" xfId="100"/>
    <cellStyle name="_Book1_1" xfId="101"/>
    <cellStyle name="_Book1_1 2" xfId="102"/>
    <cellStyle name="_Book1_1_Book1" xfId="103"/>
    <cellStyle name="_Book1_2" xfId="104"/>
    <cellStyle name="_Book1_2 2" xfId="105"/>
    <cellStyle name="_Book1_2_Book1" xfId="106"/>
    <cellStyle name="_Book1_3" xfId="107"/>
    <cellStyle name="_Book1_Book1" xfId="108"/>
    <cellStyle name="_CCB.HO.New TB template.CCB PRC IAS Sorting.040223 trial run" xfId="109"/>
    <cellStyle name="_ET_STYLE_NoName_00_" xfId="110"/>
    <cellStyle name="_ET_STYLE_NoName_00_ 2" xfId="111"/>
    <cellStyle name="_ET_STYLE_NoName_00__Book1" xfId="112"/>
    <cellStyle name="_ET_STYLE_NoName_00__Book1 2" xfId="113"/>
    <cellStyle name="_ET_STYLE_NoName_00__Book1_1" xfId="114"/>
    <cellStyle name="_ET_STYLE_NoName_00__Sheet3" xfId="115"/>
    <cellStyle name="_kcb" xfId="116"/>
    <cellStyle name="_kcb1" xfId="117"/>
    <cellStyle name="_KPI指标体系表(定)" xfId="118"/>
    <cellStyle name="_部门分解表" xfId="119"/>
    <cellStyle name="_钞币安防汇总" xfId="120"/>
    <cellStyle name="_城北支行2008年KPI计划考核上报样表" xfId="121"/>
    <cellStyle name="_单户" xfId="122"/>
    <cellStyle name="_定稿表" xfId="123"/>
    <cellStyle name="_二级行主指表2009" xfId="124"/>
    <cellStyle name="_方案附件13：2007综合经营计划表（云南）" xfId="125"/>
    <cellStyle name="_房租费计划" xfId="126"/>
    <cellStyle name="_费用" xfId="127"/>
    <cellStyle name="_分行操作风险测算" xfId="128"/>
    <cellStyle name="_分解表（调整）" xfId="129"/>
    <cellStyle name="_附件一 分行责任中心预算管理相关报表071212" xfId="130"/>
    <cellStyle name="_公司部1210" xfId="131"/>
    <cellStyle name="_河北4标工程量清单" xfId="132"/>
    <cellStyle name="_激励费用表" xfId="133"/>
    <cellStyle name="_计划表2－3：产品业务计划表" xfId="134"/>
    <cellStyle name="_计划表式口径1011（产品计划编制表）" xfId="135"/>
    <cellStyle name="_减值测算相关报表（反馈计财部1212）" xfId="136"/>
    <cellStyle name="_建会〔2007〕209号附件：核算码与COA段值映射关系表" xfId="137"/>
    <cellStyle name="_经济资本系数20061129" xfId="138"/>
    <cellStyle name="_利润表科目的基本对照表4（马雪泉）" xfId="139"/>
    <cellStyle name="_取数" xfId="140"/>
    <cellStyle name="_人力费用测算表" xfId="141"/>
    <cellStyle name="_弱电系统设备配置报价清单" xfId="142"/>
    <cellStyle name="_水务" xfId="143"/>
    <cellStyle name="_特色理财产品统计表1" xfId="144"/>
    <cellStyle name="_条线计划汇总" xfId="145"/>
    <cellStyle name="_网络改造通信费用测算表（20090820）" xfId="146"/>
    <cellStyle name="_修改后的资产负债表科目对照表1021（马雪泉）" xfId="147"/>
    <cellStyle name="_中间业务挂价表（公司部+500）2" xfId="148"/>
    <cellStyle name="_主要指标监测表0930" xfId="149"/>
    <cellStyle name="_综合考评2007" xfId="150"/>
    <cellStyle name="{Comma [0]}" xfId="151"/>
    <cellStyle name="{Comma}" xfId="152"/>
    <cellStyle name="{Date}" xfId="153"/>
    <cellStyle name="{Month}" xfId="154"/>
    <cellStyle name="{Percent}" xfId="155"/>
    <cellStyle name="{Thousand [0]}" xfId="156"/>
    <cellStyle name="{Thousand}" xfId="157"/>
    <cellStyle name="{Z'0000(1 dec)}" xfId="158"/>
    <cellStyle name="{Z'0000(4 dec)}" xfId="159"/>
    <cellStyle name="0%" xfId="160"/>
    <cellStyle name="0,0_x000d__x000a_NA_x000d__x000a_" xfId="161"/>
    <cellStyle name="0.0%" xfId="162"/>
    <cellStyle name="0.00%" xfId="163"/>
    <cellStyle name="20% - Accent1" xfId="164"/>
    <cellStyle name="20% - Accent2" xfId="165"/>
    <cellStyle name="20% - Accent3" xfId="166"/>
    <cellStyle name="20% - Accent4" xfId="167"/>
    <cellStyle name="20% - Accent5" xfId="168"/>
    <cellStyle name="20% - Accent6" xfId="169"/>
    <cellStyle name="20% - 强调文字颜色 1 2" xfId="170"/>
    <cellStyle name="20% - 强调文字颜色 1 3" xfId="171"/>
    <cellStyle name="20% - 强调文字颜色 1 4" xfId="172"/>
    <cellStyle name="20% - 强调文字颜色 1 5" xfId="173"/>
    <cellStyle name="20% - 强调文字颜色 2 2" xfId="174"/>
    <cellStyle name="20% - 强调文字颜色 2 3" xfId="175"/>
    <cellStyle name="20% - 强调文字颜色 2 4" xfId="176"/>
    <cellStyle name="20% - 强调文字颜色 2 5" xfId="177"/>
    <cellStyle name="20% - 强调文字颜色 3 2" xfId="178"/>
    <cellStyle name="20% - 强调文字颜色 3 3" xfId="179"/>
    <cellStyle name="20% - 强调文字颜色 3 4" xfId="180"/>
    <cellStyle name="20% - 强调文字颜色 3 5" xfId="181"/>
    <cellStyle name="20% - 强调文字颜色 4 2" xfId="182"/>
    <cellStyle name="20% - 强调文字颜色 4 3" xfId="183"/>
    <cellStyle name="20% - 强调文字颜色 4 4" xfId="184"/>
    <cellStyle name="20% - 强调文字颜色 4 5" xfId="185"/>
    <cellStyle name="20% - 强调文字颜色 5 2" xfId="186"/>
    <cellStyle name="20% - 强调文字颜色 5 3" xfId="187"/>
    <cellStyle name="20% - 强调文字颜色 5 4" xfId="188"/>
    <cellStyle name="20% - 强调文字颜色 5 5" xfId="189"/>
    <cellStyle name="20% - 强调文字颜色 6 2" xfId="190"/>
    <cellStyle name="20% - 强调文字颜色 6 3" xfId="191"/>
    <cellStyle name="20% - 强调文字颜色 6 4" xfId="192"/>
    <cellStyle name="20% - 强调文字颜色 6 5" xfId="193"/>
    <cellStyle name="20% - 着色 1 2" xfId="194"/>
    <cellStyle name="20% - 着色 1 3" xfId="195"/>
    <cellStyle name="20% - 着色 2 2" xfId="196"/>
    <cellStyle name="20% - 着色 2 3" xfId="197"/>
    <cellStyle name="20% - 着色 3 2" xfId="198"/>
    <cellStyle name="20% - 着色 3 3" xfId="199"/>
    <cellStyle name="20% - 着色 4 2" xfId="200"/>
    <cellStyle name="20% - 着色 4 3" xfId="201"/>
    <cellStyle name="20% - 着色 5 2" xfId="202"/>
    <cellStyle name="20% - 着色 5 3" xfId="203"/>
    <cellStyle name="20% - 着色 6 2" xfId="204"/>
    <cellStyle name="20% - 着色 6 3" xfId="205"/>
    <cellStyle name="40% - Accent1" xfId="206"/>
    <cellStyle name="40% - Accent2" xfId="207"/>
    <cellStyle name="40% - Accent3" xfId="208"/>
    <cellStyle name="40% - Accent4" xfId="209"/>
    <cellStyle name="40% - Accent5" xfId="210"/>
    <cellStyle name="40% - Accent6" xfId="211"/>
    <cellStyle name="40% - 强调文字颜色 1 2" xfId="212"/>
    <cellStyle name="40% - 强调文字颜色 1 3" xfId="213"/>
    <cellStyle name="40% - 强调文字颜色 1 4" xfId="214"/>
    <cellStyle name="40% - 强调文字颜色 1 5" xfId="215"/>
    <cellStyle name="40% - 强调文字颜色 2 2" xfId="216"/>
    <cellStyle name="40% - 强调文字颜色 2 3" xfId="217"/>
    <cellStyle name="40% - 强调文字颜色 2 4" xfId="218"/>
    <cellStyle name="40% - 强调文字颜色 2 5" xfId="219"/>
    <cellStyle name="40% - 强调文字颜色 3 2" xfId="220"/>
    <cellStyle name="40% - 强调文字颜色 3 3" xfId="221"/>
    <cellStyle name="40% - 强调文字颜色 3 4" xfId="222"/>
    <cellStyle name="40% - 强调文字颜色 3 5" xfId="223"/>
    <cellStyle name="40% - 强调文字颜色 4 2" xfId="224"/>
    <cellStyle name="40% - 强调文字颜色 4 3" xfId="225"/>
    <cellStyle name="40% - 强调文字颜色 4 4" xfId="226"/>
    <cellStyle name="40% - 强调文字颜色 4 5" xfId="227"/>
    <cellStyle name="40% - 强调文字颜色 5 2" xfId="228"/>
    <cellStyle name="40% - 强调文字颜色 5 3" xfId="229"/>
    <cellStyle name="40% - 强调文字颜色 5 4" xfId="230"/>
    <cellStyle name="40% - 强调文字颜色 5 5" xfId="231"/>
    <cellStyle name="40% - 强调文字颜色 6 2" xfId="232"/>
    <cellStyle name="40% - 强调文字颜色 6 3" xfId="233"/>
    <cellStyle name="40% - 强调文字颜色 6 4" xfId="234"/>
    <cellStyle name="40% - 强调文字颜色 6 5" xfId="235"/>
    <cellStyle name="40% - 着色 1 2" xfId="236"/>
    <cellStyle name="40% - 着色 1 3" xfId="237"/>
    <cellStyle name="40% - 着色 2 2" xfId="238"/>
    <cellStyle name="40% - 着色 2 3" xfId="239"/>
    <cellStyle name="40% - 着色 3 2" xfId="240"/>
    <cellStyle name="40% - 着色 3 3" xfId="241"/>
    <cellStyle name="40% - 着色 4 2" xfId="242"/>
    <cellStyle name="40% - 着色 4 3" xfId="243"/>
    <cellStyle name="40% - 着色 5 2" xfId="244"/>
    <cellStyle name="40% - 着色 5 3" xfId="245"/>
    <cellStyle name="40% - 着色 6 2" xfId="246"/>
    <cellStyle name="40% - 着色 6 3" xfId="247"/>
    <cellStyle name="60% - Accent1" xfId="248"/>
    <cellStyle name="60% - Accent2" xfId="249"/>
    <cellStyle name="60% - Accent3" xfId="250"/>
    <cellStyle name="60% - Accent4" xfId="251"/>
    <cellStyle name="60% - Accent5" xfId="252"/>
    <cellStyle name="60% - Accent6" xfId="253"/>
    <cellStyle name="60% - 强调文字颜色 1 2" xfId="254"/>
    <cellStyle name="60% - 强调文字颜色 1 3" xfId="255"/>
    <cellStyle name="60% - 强调文字颜色 1 4" xfId="256"/>
    <cellStyle name="60% - 强调文字颜色 1 5" xfId="257"/>
    <cellStyle name="60% - 强调文字颜色 2 2" xfId="258"/>
    <cellStyle name="60% - 强调文字颜色 2 3" xfId="259"/>
    <cellStyle name="60% - 强调文字颜色 2 4" xfId="260"/>
    <cellStyle name="60% - 强调文字颜色 2 5" xfId="261"/>
    <cellStyle name="60% - 强调文字颜色 3 2" xfId="262"/>
    <cellStyle name="60% - 强调文字颜色 3 3" xfId="263"/>
    <cellStyle name="60% - 强调文字颜色 3 4" xfId="264"/>
    <cellStyle name="60% - 强调文字颜色 3 5" xfId="265"/>
    <cellStyle name="60% - 强调文字颜色 4 2" xfId="266"/>
    <cellStyle name="60% - 强调文字颜色 4 3" xfId="267"/>
    <cellStyle name="60% - 强调文字颜色 4 4" xfId="268"/>
    <cellStyle name="60% - 强调文字颜色 4 5" xfId="269"/>
    <cellStyle name="60% - 强调文字颜色 5 2" xfId="270"/>
    <cellStyle name="60% - 强调文字颜色 5 3" xfId="271"/>
    <cellStyle name="60% - 强调文字颜色 5 4" xfId="272"/>
    <cellStyle name="60% - 强调文字颜色 5 5" xfId="273"/>
    <cellStyle name="60% - 强调文字颜色 6 2" xfId="274"/>
    <cellStyle name="60% - 强调文字颜色 6 3" xfId="275"/>
    <cellStyle name="60% - 强调文字颜色 6 4" xfId="276"/>
    <cellStyle name="60% - 强调文字颜色 6 5" xfId="277"/>
    <cellStyle name="60% - 着色 1 2" xfId="278"/>
    <cellStyle name="60% - 着色 1 3" xfId="279"/>
    <cellStyle name="60% - 着色 2 2" xfId="280"/>
    <cellStyle name="60% - 着色 2 3" xfId="281"/>
    <cellStyle name="60% - 着色 3 2" xfId="282"/>
    <cellStyle name="60% - 着色 3 3" xfId="283"/>
    <cellStyle name="60% - 着色 4 2" xfId="284"/>
    <cellStyle name="60% - 着色 4 3" xfId="285"/>
    <cellStyle name="60% - 着色 5 2" xfId="286"/>
    <cellStyle name="60% - 着色 5 3" xfId="287"/>
    <cellStyle name="60% - 着色 6 2" xfId="288"/>
    <cellStyle name="60% - 着色 6 3" xfId="289"/>
    <cellStyle name="6mal" xfId="290"/>
    <cellStyle name="Accent1" xfId="291"/>
    <cellStyle name="Accent1 - 20%" xfId="292"/>
    <cellStyle name="Accent1 - 20% 2" xfId="293"/>
    <cellStyle name="Accent1 - 40%" xfId="294"/>
    <cellStyle name="Accent1 - 40% 2" xfId="295"/>
    <cellStyle name="Accent1 - 60%" xfId="296"/>
    <cellStyle name="Accent1 - 60% 2" xfId="297"/>
    <cellStyle name="Accent1 2" xfId="298"/>
    <cellStyle name="Accent1 3" xfId="299"/>
    <cellStyle name="Accent1 4" xfId="300"/>
    <cellStyle name="Accent1 5" xfId="301"/>
    <cellStyle name="Accent1_1全市收" xfId="302"/>
    <cellStyle name="Accent2" xfId="303"/>
    <cellStyle name="Accent2 - 20%" xfId="304"/>
    <cellStyle name="Accent2 - 20% 2" xfId="305"/>
    <cellStyle name="Accent2 - 40%" xfId="306"/>
    <cellStyle name="Accent2 - 40% 2" xfId="307"/>
    <cellStyle name="Accent2 - 60%" xfId="308"/>
    <cellStyle name="Accent2 - 60% 2" xfId="309"/>
    <cellStyle name="Accent2 2" xfId="310"/>
    <cellStyle name="Accent2 3" xfId="311"/>
    <cellStyle name="Accent2 4" xfId="312"/>
    <cellStyle name="Accent2 5" xfId="313"/>
    <cellStyle name="Accent2_1全市收" xfId="314"/>
    <cellStyle name="Accent3" xfId="315"/>
    <cellStyle name="Accent3 - 20%" xfId="316"/>
    <cellStyle name="Accent3 - 20% 2" xfId="317"/>
    <cellStyle name="Accent3 - 40%" xfId="318"/>
    <cellStyle name="Accent3 - 40% 2" xfId="319"/>
    <cellStyle name="Accent3 - 60%" xfId="320"/>
    <cellStyle name="Accent3 - 60% 2" xfId="321"/>
    <cellStyle name="Accent3 2" xfId="322"/>
    <cellStyle name="Accent3 3" xfId="323"/>
    <cellStyle name="Accent3 4" xfId="324"/>
    <cellStyle name="Accent3 5" xfId="325"/>
    <cellStyle name="Accent3_1全市收" xfId="326"/>
    <cellStyle name="Accent4" xfId="327"/>
    <cellStyle name="Accent4 - 20%" xfId="328"/>
    <cellStyle name="Accent4 - 20% 2" xfId="329"/>
    <cellStyle name="Accent4 - 40%" xfId="330"/>
    <cellStyle name="Accent4 - 40% 2" xfId="331"/>
    <cellStyle name="Accent4 - 60%" xfId="332"/>
    <cellStyle name="Accent4 - 60% 2" xfId="333"/>
    <cellStyle name="Accent4 2" xfId="334"/>
    <cellStyle name="Accent4 3" xfId="335"/>
    <cellStyle name="Accent4 4" xfId="336"/>
    <cellStyle name="Accent4 5" xfId="337"/>
    <cellStyle name="Accent4_1全市收" xfId="338"/>
    <cellStyle name="Accent5" xfId="339"/>
    <cellStyle name="Accent5 - 20%" xfId="340"/>
    <cellStyle name="Accent5 - 20% 2" xfId="341"/>
    <cellStyle name="Accent5 - 40%" xfId="342"/>
    <cellStyle name="Accent5 - 40% 2" xfId="343"/>
    <cellStyle name="Accent5 - 60%" xfId="344"/>
    <cellStyle name="Accent5 - 60% 2" xfId="345"/>
    <cellStyle name="Accent5 2" xfId="346"/>
    <cellStyle name="Accent5 3" xfId="347"/>
    <cellStyle name="Accent5 4" xfId="348"/>
    <cellStyle name="Accent5 5" xfId="349"/>
    <cellStyle name="Accent5_1全市收" xfId="350"/>
    <cellStyle name="Accent6" xfId="351"/>
    <cellStyle name="Accent6 - 20%" xfId="352"/>
    <cellStyle name="Accent6 - 20% 2" xfId="353"/>
    <cellStyle name="Accent6 - 40%" xfId="354"/>
    <cellStyle name="Accent6 - 40% 2" xfId="355"/>
    <cellStyle name="Accent6 - 60%" xfId="356"/>
    <cellStyle name="Accent6 - 60% 2" xfId="357"/>
    <cellStyle name="Accent6 2" xfId="358"/>
    <cellStyle name="Accent6 3" xfId="359"/>
    <cellStyle name="Accent6 4" xfId="360"/>
    <cellStyle name="Accent6 5" xfId="361"/>
    <cellStyle name="Accent6_1全市收" xfId="362"/>
    <cellStyle name="args.style" xfId="363"/>
    <cellStyle name="Bad" xfId="364"/>
    <cellStyle name="Calc Currency (0)" xfId="365"/>
    <cellStyle name="Calc Currency (0) 2" xfId="366"/>
    <cellStyle name="Calc Currency (0)_2017年月报09" xfId="367"/>
    <cellStyle name="Calculation" xfId="368"/>
    <cellStyle name="Check Cell" xfId="369"/>
    <cellStyle name="Col Heads" xfId="370"/>
    <cellStyle name="ColLevel_0" xfId="371"/>
    <cellStyle name="Column_Title" xfId="372"/>
    <cellStyle name="Comma  - Style1" xfId="373"/>
    <cellStyle name="Comma  - Style2" xfId="374"/>
    <cellStyle name="Comma  - Style3" xfId="375"/>
    <cellStyle name="Comma  - Style4" xfId="376"/>
    <cellStyle name="Comma  - Style5" xfId="377"/>
    <cellStyle name="Comma  - Style6" xfId="378"/>
    <cellStyle name="Comma  - Style7" xfId="379"/>
    <cellStyle name="Comma  - Style8" xfId="380"/>
    <cellStyle name="Comma [0]" xfId="381"/>
    <cellStyle name="comma zerodec" xfId="382"/>
    <cellStyle name="Comma,0" xfId="383"/>
    <cellStyle name="Comma,1" xfId="384"/>
    <cellStyle name="Comma,2" xfId="385"/>
    <cellStyle name="Comma[2]" xfId="386"/>
    <cellStyle name="Comma_!!!GO" xfId="387"/>
    <cellStyle name="Copied" xfId="388"/>
    <cellStyle name="COST1" xfId="389"/>
    <cellStyle name="Currency [0]" xfId="390"/>
    <cellStyle name="Currency$[0]" xfId="391"/>
    <cellStyle name="Currency$[2]" xfId="392"/>
    <cellStyle name="Currency,0" xfId="393"/>
    <cellStyle name="Currency,2" xfId="394"/>
    <cellStyle name="Currency\[0]" xfId="395"/>
    <cellStyle name="Currency_!!!GO" xfId="396"/>
    <cellStyle name="Currency1" xfId="397"/>
    <cellStyle name="Date" xfId="398"/>
    <cellStyle name="Dollar (zero dec)" xfId="399"/>
    <cellStyle name="Entered" xfId="400"/>
    <cellStyle name="entry box" xfId="401"/>
    <cellStyle name="Euro" xfId="402"/>
    <cellStyle name="Explanatory Text" xfId="403"/>
    <cellStyle name="EY House" xfId="404"/>
    <cellStyle name="e鯪9Y_x000b_" xfId="405"/>
    <cellStyle name="F2" xfId="406"/>
    <cellStyle name="F3" xfId="407"/>
    <cellStyle name="F4" xfId="408"/>
    <cellStyle name="F5" xfId="409"/>
    <cellStyle name="F6" xfId="410"/>
    <cellStyle name="F7" xfId="411"/>
    <cellStyle name="F8" xfId="412"/>
    <cellStyle name="Fixed" xfId="413"/>
    <cellStyle name="Good" xfId="414"/>
    <cellStyle name="Grey" xfId="415"/>
    <cellStyle name="Grey 2" xfId="416"/>
    <cellStyle name="Header1" xfId="417"/>
    <cellStyle name="Header2" xfId="418"/>
    <cellStyle name="Heading" xfId="419"/>
    <cellStyle name="Heading 1" xfId="420"/>
    <cellStyle name="Heading 2" xfId="421"/>
    <cellStyle name="Heading 3" xfId="422"/>
    <cellStyle name="Heading 4" xfId="423"/>
    <cellStyle name="Heading1" xfId="424"/>
    <cellStyle name="HEADING2" xfId="425"/>
    <cellStyle name="Input" xfId="426"/>
    <cellStyle name="Input [yellow]" xfId="427"/>
    <cellStyle name="Input [yellow] 2" xfId="428"/>
    <cellStyle name="Input Cells" xfId="429"/>
    <cellStyle name="Input Cells 2" xfId="430"/>
    <cellStyle name="Input Cells 3" xfId="431"/>
    <cellStyle name="Input Cells_Book1" xfId="432"/>
    <cellStyle name="Input_1全市收" xfId="433"/>
    <cellStyle name="KPMG Heading 1" xfId="434"/>
    <cellStyle name="KPMG Heading 2" xfId="435"/>
    <cellStyle name="KPMG Heading 3" xfId="436"/>
    <cellStyle name="KPMG Heading 4" xfId="437"/>
    <cellStyle name="KPMG Normal" xfId="438"/>
    <cellStyle name="KPMG Normal Text" xfId="439"/>
    <cellStyle name="Linked Cell" xfId="440"/>
    <cellStyle name="Linked Cells" xfId="441"/>
    <cellStyle name="Linked Cells 2" xfId="442"/>
    <cellStyle name="Linked Cells 3" xfId="443"/>
    <cellStyle name="Linked Cells_Book1" xfId="444"/>
    <cellStyle name="Millares [0]_96 Risk" xfId="445"/>
    <cellStyle name="Millares_96 Risk" xfId="446"/>
    <cellStyle name="Milliers [0]_!!!GO" xfId="447"/>
    <cellStyle name="Milliers_!!!GO" xfId="448"/>
    <cellStyle name="Model" xfId="449"/>
    <cellStyle name="Moneda [0]_96 Risk" xfId="450"/>
    <cellStyle name="Moneda_96 Risk" xfId="451"/>
    <cellStyle name="Monétaire [0]_!!!GO" xfId="452"/>
    <cellStyle name="Monétaire_!!!GO" xfId="453"/>
    <cellStyle name="Mon閠aire [0]_!!!GO" xfId="454"/>
    <cellStyle name="Mon閠aire_!!!GO" xfId="455"/>
    <cellStyle name="Neutral" xfId="456"/>
    <cellStyle name="New Times Roman" xfId="457"/>
    <cellStyle name="no dec" xfId="458"/>
    <cellStyle name="Norma,_laroux_4_营业在建 (2)_E21" xfId="459"/>
    <cellStyle name="Normal - Style1" xfId="460"/>
    <cellStyle name="Normal - Style1 2" xfId="461"/>
    <cellStyle name="Normal_!!!GO" xfId="462"/>
    <cellStyle name="Normalny_Arkusz1" xfId="463"/>
    <cellStyle name="Note" xfId="464"/>
    <cellStyle name="Output" xfId="465"/>
    <cellStyle name="per.style" xfId="466"/>
    <cellStyle name="Percent [0%]" xfId="467"/>
    <cellStyle name="Percent [0.00%]" xfId="468"/>
    <cellStyle name="Percent [2]" xfId="469"/>
    <cellStyle name="Percent [2] 2" xfId="470"/>
    <cellStyle name="Percent[0]" xfId="471"/>
    <cellStyle name="Percent[2]" xfId="472"/>
    <cellStyle name="Percent_!!!GO" xfId="473"/>
    <cellStyle name="Pourcentage_pldt" xfId="474"/>
    <cellStyle name="Prefilled" xfId="475"/>
    <cellStyle name="pricing" xfId="476"/>
    <cellStyle name="PSChar" xfId="477"/>
    <cellStyle name="PSChar 2" xfId="478"/>
    <cellStyle name="PSDate" xfId="479"/>
    <cellStyle name="PSDate 2" xfId="480"/>
    <cellStyle name="PSDec" xfId="481"/>
    <cellStyle name="PSDec 2" xfId="482"/>
    <cellStyle name="PSHeading" xfId="483"/>
    <cellStyle name="PSInt" xfId="484"/>
    <cellStyle name="PSInt 2" xfId="485"/>
    <cellStyle name="PSSpacer" xfId="486"/>
    <cellStyle name="PSSpacer 2" xfId="487"/>
    <cellStyle name="RevList" xfId="488"/>
    <cellStyle name="RevList 2" xfId="489"/>
    <cellStyle name="RevList_2017年月报09" xfId="490"/>
    <cellStyle name="RowLevel_0" xfId="491"/>
    <cellStyle name="s]_x000d__x000a_spooler=yes_x000d__x000a_load=mbtn.exe_x000d__x000a_run=_x000d__x000a_Beep=yes_x000d__x000a_NullPort=None_x000d__x000a_BorderWidth=1_x000d__x000a_CursorBlinkRate=522_x000d__x000a_DoubleClickSpeed=740" xfId="492"/>
    <cellStyle name="sstot" xfId="493"/>
    <cellStyle name="Standard_AREAS" xfId="494"/>
    <cellStyle name="style" xfId="495"/>
    <cellStyle name="style1" xfId="496"/>
    <cellStyle name="style2" xfId="497"/>
    <cellStyle name="Subtotal" xfId="498"/>
    <cellStyle name="t" xfId="499"/>
    <cellStyle name="t_HVAC Equipment (3)" xfId="500"/>
    <cellStyle name="Thousands" xfId="501"/>
    <cellStyle name="Title" xfId="502"/>
    <cellStyle name="Total" xfId="503"/>
    <cellStyle name="Unprotect" xfId="504"/>
    <cellStyle name="Warning Text" xfId="505"/>
    <cellStyle name="む|靃0]_Revenuesy Lr L" xfId="506"/>
    <cellStyle name="む|靇Revenuenuesy L" xfId="507"/>
    <cellStyle name="百分比 2" xfId="508"/>
    <cellStyle name="百分比 2 2" xfId="509"/>
    <cellStyle name="百分比 2 2 2" xfId="510"/>
    <cellStyle name="百分比 2 3" xfId="511"/>
    <cellStyle name="百分比 2 3 2" xfId="512"/>
    <cellStyle name="百分比 2 4" xfId="513"/>
    <cellStyle name="百分比 2 4 2" xfId="514"/>
    <cellStyle name="百分比 2 5" xfId="515"/>
    <cellStyle name="百分比 2 5 2" xfId="516"/>
    <cellStyle name="百分比 2 6" xfId="517"/>
    <cellStyle name="百分比 3" xfId="518"/>
    <cellStyle name="百分比 3 2" xfId="519"/>
    <cellStyle name="百分比 4" xfId="520"/>
    <cellStyle name="百分比 4 2" xfId="521"/>
    <cellStyle name="百分比 4_Book1" xfId="522"/>
    <cellStyle name="百分比 5" xfId="523"/>
    <cellStyle name="百分比 5 2" xfId="524"/>
    <cellStyle name="百分比 6" xfId="525"/>
    <cellStyle name="百分比 6 2" xfId="526"/>
    <cellStyle name="百分比 7" xfId="527"/>
    <cellStyle name="捠壿 [0.00]_Region Orders (2)" xfId="528"/>
    <cellStyle name="捠壿_Region Orders (2)" xfId="529"/>
    <cellStyle name="编号" xfId="530"/>
    <cellStyle name="标题 1 2" xfId="531"/>
    <cellStyle name="标题 1 3" xfId="532"/>
    <cellStyle name="标题 1 4" xfId="533"/>
    <cellStyle name="标题 2 2" xfId="534"/>
    <cellStyle name="标题 2 3" xfId="535"/>
    <cellStyle name="标题 2 4" xfId="536"/>
    <cellStyle name="标题 3 2" xfId="537"/>
    <cellStyle name="标题 3 3" xfId="538"/>
    <cellStyle name="标题 3 4" xfId="539"/>
    <cellStyle name="标题 4 2" xfId="540"/>
    <cellStyle name="标题 4 3" xfId="541"/>
    <cellStyle name="标题 4 4" xfId="542"/>
    <cellStyle name="标题 5" xfId="543"/>
    <cellStyle name="标题 6" xfId="544"/>
    <cellStyle name="标题 7" xfId="545"/>
    <cellStyle name="标题1" xfId="546"/>
    <cellStyle name="標準_1.中国建行主要会表格式" xfId="547"/>
    <cellStyle name="表标题" xfId="548"/>
    <cellStyle name="部门" xfId="549"/>
    <cellStyle name="差 2" xfId="550"/>
    <cellStyle name="差 3" xfId="551"/>
    <cellStyle name="差 4" xfId="552"/>
    <cellStyle name="差 5" xfId="553"/>
    <cellStyle name="差_(工交科12-16)2016年预算表格" xfId="554"/>
    <cellStyle name="差_~4190974" xfId="555"/>
    <cellStyle name="差_~4190974_Book1" xfId="556"/>
    <cellStyle name="差_~5676413" xfId="557"/>
    <cellStyle name="差_~5676413_Book1" xfId="558"/>
    <cellStyle name="差_00省级(打印)" xfId="559"/>
    <cellStyle name="差_00省级(打印)_Book1" xfId="560"/>
    <cellStyle name="差_00省级(定稿)" xfId="561"/>
    <cellStyle name="差_00省级(定稿)_Book1" xfId="562"/>
    <cellStyle name="差_03昭通" xfId="563"/>
    <cellStyle name="差_03昭通_Book1" xfId="564"/>
    <cellStyle name="差_0502通海县" xfId="565"/>
    <cellStyle name="差_0502通海县_Book1" xfId="566"/>
    <cellStyle name="差_05玉溪" xfId="567"/>
    <cellStyle name="差_05玉溪_Book1" xfId="568"/>
    <cellStyle name="差_0605石屏县" xfId="569"/>
    <cellStyle name="差_0605石屏县_Book1" xfId="570"/>
    <cellStyle name="差_1003牟定县" xfId="571"/>
    <cellStyle name="差_10本级收" xfId="572"/>
    <cellStyle name="差_10本级支" xfId="573"/>
    <cellStyle name="差_10喀喇沁旗2015年预算" xfId="574"/>
    <cellStyle name="差_10喀喇沁旗2015年预算_19年社保基金预算（报预算陈哥20190104）" xfId="575"/>
    <cellStyle name="差_1110洱源县" xfId="576"/>
    <cellStyle name="差_1110洱源县_Book1" xfId="577"/>
    <cellStyle name="差_11本级收" xfId="578"/>
    <cellStyle name="差_11本级支" xfId="579"/>
    <cellStyle name="差_11大理" xfId="580"/>
    <cellStyle name="差_11大理_Book1" xfId="581"/>
    <cellStyle name="差_11宁城2015年预算" xfId="582"/>
    <cellStyle name="差_11宁城2015年预算_19年社保基金预算（报预算陈哥20190104）" xfId="583"/>
    <cellStyle name="差_13市本级" xfId="584"/>
    <cellStyle name="差_13市本级2015年预算" xfId="585"/>
    <cellStyle name="差_13市本级2015年预算_19年社保基金预算（报预算陈哥20190104）" xfId="586"/>
    <cellStyle name="差_13市本级2016年预算表格" xfId="587"/>
    <cellStyle name="差_14本级基金收" xfId="588"/>
    <cellStyle name="差_17年转移支付(1.2)" xfId="589"/>
    <cellStyle name="差_17年转移支付(1.2)_19年社保基金预算（报预算陈哥20190104）" xfId="590"/>
    <cellStyle name="差_19年社保基金预算（报预算陈哥20190104）" xfId="591"/>
    <cellStyle name="差_1全市收" xfId="592"/>
    <cellStyle name="差_2、土地面积、人口、粮食产量基本情况" xfId="593"/>
    <cellStyle name="差_2、土地面积、人口、粮食产量基本情况_Book1" xfId="594"/>
    <cellStyle name="差_2006年分析表" xfId="595"/>
    <cellStyle name="差_2006年分析表_Book1" xfId="596"/>
    <cellStyle name="差_2006年基础数据" xfId="597"/>
    <cellStyle name="差_2006年基础数据_Book1" xfId="598"/>
    <cellStyle name="差_2006年全省财力计算表（中央、决算）" xfId="599"/>
    <cellStyle name="差_2006年全省财力计算表（中央、决算）_Book1" xfId="600"/>
    <cellStyle name="差_2006年水利统计指标统计表" xfId="601"/>
    <cellStyle name="差_2006年水利统计指标统计表_Book1" xfId="602"/>
    <cellStyle name="差_2006年在职人员情况" xfId="603"/>
    <cellStyle name="差_2006年在职人员情况_Book1" xfId="604"/>
    <cellStyle name="差_2007年检察院案件数" xfId="605"/>
    <cellStyle name="差_2007年检察院案件数_Book1" xfId="606"/>
    <cellStyle name="差_2007年可用财力" xfId="607"/>
    <cellStyle name="差_2007年可用财力_Book1" xfId="608"/>
    <cellStyle name="差_2007年人员分部门统计表" xfId="609"/>
    <cellStyle name="差_2007年人员分部门统计表_Book1" xfId="610"/>
    <cellStyle name="差_2007年政法部门业务指标" xfId="611"/>
    <cellStyle name="差_2007年政法部门业务指标_Book1" xfId="612"/>
    <cellStyle name="差_2008年县级公安保障标准落实奖励经费分配测算" xfId="613"/>
    <cellStyle name="差_2008年县级公安保障标准落实奖励经费分配测算_Book1" xfId="614"/>
    <cellStyle name="差_2008云南省分县市中小学教职工统计表（教育厅提供）" xfId="615"/>
    <cellStyle name="差_2008云南省分县市中小学教职工统计表（教育厅提供）_Book1" xfId="616"/>
    <cellStyle name="差_2009年一般性转移支付标准工资" xfId="617"/>
    <cellStyle name="差_2009年一般性转移支付标准工资_~4190974" xfId="618"/>
    <cellStyle name="差_2009年一般性转移支付标准工资_~4190974_Book1" xfId="619"/>
    <cellStyle name="差_2009年一般性转移支付标准工资_~5676413" xfId="620"/>
    <cellStyle name="差_2009年一般性转移支付标准工资_~5676413_Book1" xfId="621"/>
    <cellStyle name="差_2009年一般性转移支付标准工资_Book1" xfId="622"/>
    <cellStyle name="差_2009年一般性转移支付标准工资_不用软件计算9.1不考虑经费管理评价xl" xfId="623"/>
    <cellStyle name="差_2009年一般性转移支付标准工资_不用软件计算9.1不考虑经费管理评价xl_Book1" xfId="624"/>
    <cellStyle name="差_2009年一般性转移支付标准工资_地方配套按人均增幅控制8.30xl" xfId="625"/>
    <cellStyle name="差_2009年一般性转移支付标准工资_地方配套按人均增幅控制8.30xl_Book1" xfId="626"/>
    <cellStyle name="差_2009年一般性转移支付标准工资_地方配套按人均增幅控制8.30一般预算平均增幅、人均可用财力平均增幅两次控制、社会治安系数调整、案件数调整xl" xfId="627"/>
    <cellStyle name="差_2009年一般性转移支付标准工资_地方配套按人均增幅控制8.30一般预算平均增幅、人均可用财力平均增幅两次控制、社会治安系数调整、案件数调整xl_Book1" xfId="628"/>
    <cellStyle name="差_2009年一般性转移支付标准工资_地方配套按人均增幅控制8.31（调整结案率后）xl" xfId="629"/>
    <cellStyle name="差_2009年一般性转移支付标准工资_地方配套按人均增幅控制8.31（调整结案率后）xl_Book1" xfId="630"/>
    <cellStyle name="差_2009年一般性转移支付标准工资_奖励补助测算5.22测试" xfId="631"/>
    <cellStyle name="差_2009年一般性转移支付标准工资_奖励补助测算5.22测试_Book1" xfId="632"/>
    <cellStyle name="差_2009年一般性转移支付标准工资_奖励补助测算5.23新" xfId="633"/>
    <cellStyle name="差_2009年一般性转移支付标准工资_奖励补助测算5.23新_Book1" xfId="634"/>
    <cellStyle name="差_2009年一般性转移支付标准工资_奖励补助测算5.24冯铸" xfId="635"/>
    <cellStyle name="差_2009年一般性转移支付标准工资_奖励补助测算5.24冯铸_Book1" xfId="636"/>
    <cellStyle name="差_2009年一般性转移支付标准工资_奖励补助测算7.23" xfId="637"/>
    <cellStyle name="差_2009年一般性转移支付标准工资_奖励补助测算7.23_Book1" xfId="638"/>
    <cellStyle name="差_2009年一般性转移支付标准工资_奖励补助测算7.25" xfId="639"/>
    <cellStyle name="差_2009年一般性转移支付标准工资_奖励补助测算7.25 (version 1) (version 1)" xfId="640"/>
    <cellStyle name="差_2009年一般性转移支付标准工资_奖励补助测算7.25 (version 1) (version 1)_Book1" xfId="641"/>
    <cellStyle name="差_2009年一般性转移支付标准工资_奖励补助测算7.25_Book1" xfId="642"/>
    <cellStyle name="差_2015年年人大报告表格-社保" xfId="643"/>
    <cellStyle name="差_2015年年人大报告表格-社保_19年社保基金预算（报预算陈哥20190104）" xfId="644"/>
    <cellStyle name="差_2015年全年年人大报告表格 -" xfId="645"/>
    <cellStyle name="差_2015年全年年人大报告表格 -_19年社保基金预算（报预算陈哥20190104）" xfId="646"/>
    <cellStyle name="差_2015年预算表格" xfId="647"/>
    <cellStyle name="差_2015年预算表格_19年社保基金预算（报预算陈哥20190104）" xfId="648"/>
    <cellStyle name="差_2016年人代会预算表格（2.13）" xfId="649"/>
    <cellStyle name="差_2016年人代会预算表格（2.13）_19年社保基金预算（报预算陈哥20190104）" xfId="650"/>
    <cellStyle name="差_2016年人代会预算表格（对下转移支付）" xfId="651"/>
    <cellStyle name="差_2016年人代会预算表格（对下转移支付）_19年社保基金预算（报预算陈哥20190104）" xfId="652"/>
    <cellStyle name="差_2016年人代会预算表格（国库改）" xfId="653"/>
    <cellStyle name="差_2016年人代会预算表格（国库改）_19年社保基金预算（报预算陈哥20190104）" xfId="654"/>
    <cellStyle name="差_2017年人代会预算表格" xfId="655"/>
    <cellStyle name="差_2017年人代会预算表格（2.1）" xfId="656"/>
    <cellStyle name="差_2017年人代会预算表格（2.1）_19年社保基金预算（报预算陈哥20190104）" xfId="657"/>
    <cellStyle name="差_2017年人代会预算表格（2.23国库）" xfId="658"/>
    <cellStyle name="差_2017年人代会预算表格（2.23国库）_19年社保基金预算（报预算陈哥20190104）" xfId="659"/>
    <cellStyle name="差_2017年人代会预算表格（2.3）" xfId="660"/>
    <cellStyle name="差_2017年人代会预算表格（2.3）_19年社保基金预算（报预算陈哥20190104）" xfId="661"/>
    <cellStyle name="差_2017年人代会预算表格（2.71）" xfId="662"/>
    <cellStyle name="差_2017年人代会预算表格（2.71）_19年社保基金预算（报预算陈哥20190104）" xfId="663"/>
    <cellStyle name="差_2017年人代会预算表格_19年社保基金预算（报预算陈哥20190104）" xfId="664"/>
    <cellStyle name="差_2017年月报09" xfId="665"/>
    <cellStyle name="差_2017年月报09_Sheet1" xfId="666"/>
    <cellStyle name="差_2017年月报09_Sheet1_预计收入" xfId="667"/>
    <cellStyle name="差_2017年月报09_分析三" xfId="668"/>
    <cellStyle name="差_2017年月报09_分析四" xfId="669"/>
    <cellStyle name="差_2017年月报09_预计收入" xfId="670"/>
    <cellStyle name="差_2018年人大决算表格（6.26终稿）" xfId="671"/>
    <cellStyle name="差_2018年人代会预算表格 （报人大初稿）2" xfId="672"/>
    <cellStyle name="差_2018年人代会预算表格 （报人大初稿）2_19年社保基金预算（报预算陈哥20190104）" xfId="673"/>
    <cellStyle name="差_2018年人代会预算表格 （报人大初稿1）" xfId="674"/>
    <cellStyle name="差_2018年人代会预算表格 （报人大初稿1）_19年社保基金预算（报预算陈哥20190104）" xfId="675"/>
    <cellStyle name="差_2018年人代会预算表格（1.2）" xfId="676"/>
    <cellStyle name="差_2018年人代会预算表格（1.2）_19年社保基金预算（报预算陈哥20190104）" xfId="677"/>
    <cellStyle name="差_2018年月报04新（格式调整）" xfId="678"/>
    <cellStyle name="差_2018年月报04新（格式调整）_预计收入" xfId="679"/>
    <cellStyle name="差_2019年预算执行情况表07" xfId="680"/>
    <cellStyle name="差_2019年预算执行情况表07_Sheet1" xfId="681"/>
    <cellStyle name="差_2019年预算执行情况表07_Sheet1_预计收入" xfId="682"/>
    <cellStyle name="差_2019年预算执行情况表07_分析三" xfId="683"/>
    <cellStyle name="差_2019年预算执行情况表07_分析四" xfId="684"/>
    <cellStyle name="差_2019年预算执行情况表07_预计收入" xfId="685"/>
    <cellStyle name="差_2019年预算执行情况表07_总表" xfId="686"/>
    <cellStyle name="差_2020年人代会预算表格" xfId="687"/>
    <cellStyle name="差_2020年人代会预算表格（1.10对下转移支付陈慧敏）" xfId="688"/>
    <cellStyle name="差_2020年人代会预算表格（3.5修改-国库执行部分）" xfId="689"/>
    <cellStyle name="差_2020年人代会预算表格（债务科）(1)" xfId="690"/>
    <cellStyle name="差_2020年人代会预算表格（执行数）" xfId="691"/>
    <cellStyle name="差_2全市支" xfId="692"/>
    <cellStyle name="差_2松山区" xfId="693"/>
    <cellStyle name="差_2松山区2015年预算" xfId="694"/>
    <cellStyle name="差_2松山区2015年预算_19年社保基金预算（报预算陈哥20190104）" xfId="695"/>
    <cellStyle name="差_4阿旗2015年预算" xfId="696"/>
    <cellStyle name="差_4阿旗2015年预算_19年社保基金预算（报预算陈哥20190104）" xfId="697"/>
    <cellStyle name="差_530623_2006年县级财政报表附表" xfId="698"/>
    <cellStyle name="差_530623_2006年县级财政报表附表_Book1" xfId="699"/>
    <cellStyle name="差_530629_2006年县级财政报表附表" xfId="700"/>
    <cellStyle name="差_530629_2006年县级财政报表附表_Book1" xfId="701"/>
    <cellStyle name="差_5334_2006年迪庆县级财政报表附表" xfId="702"/>
    <cellStyle name="差_5334_2006年迪庆县级财政报表附表_Book1" xfId="703"/>
    <cellStyle name="差_6右旗2015年预算表" xfId="704"/>
    <cellStyle name="差_6右旗2015年预算表_19年社保基金预算（报预算陈哥20190104）" xfId="705"/>
    <cellStyle name="差_7林西县2015年预算" xfId="706"/>
    <cellStyle name="差_7林西县2015年预算_19年社保基金预算（报预算陈哥20190104）" xfId="707"/>
    <cellStyle name="差_7市基金支" xfId="708"/>
    <cellStyle name="差_8克旗2015年预算" xfId="709"/>
    <cellStyle name="差_8克旗2015年预算_19年社保基金预算（报预算陈哥20190104）" xfId="710"/>
    <cellStyle name="差_9翁牛特旗2014年地方财政收入统计表" xfId="711"/>
    <cellStyle name="差_9翁牛特旗2014年地方财政收入统计表 2" xfId="712"/>
    <cellStyle name="差_Book1" xfId="713"/>
    <cellStyle name="差_Book1 2" xfId="714"/>
    <cellStyle name="差_Book1 2_Sheet1" xfId="715"/>
    <cellStyle name="差_Book1 2_总表" xfId="716"/>
    <cellStyle name="差_Book1_1" xfId="717"/>
    <cellStyle name="差_Book1_1_Book1" xfId="718"/>
    <cellStyle name="差_Book1_1_Book1_1" xfId="719"/>
    <cellStyle name="差_Book1_1_Book1_Book1" xfId="720"/>
    <cellStyle name="差_Book1_2" xfId="721"/>
    <cellStyle name="差_Book1_2_Book1" xfId="722"/>
    <cellStyle name="差_Book1_2_Book1_1" xfId="723"/>
    <cellStyle name="差_Book1_2_Book1_Book1" xfId="724"/>
    <cellStyle name="差_Book1_3" xfId="725"/>
    <cellStyle name="差_Book1_4" xfId="726"/>
    <cellStyle name="差_Book1_Book1" xfId="727"/>
    <cellStyle name="差_Book1_Book1_1" xfId="728"/>
    <cellStyle name="差_Book1_Book1_1_Book1" xfId="729"/>
    <cellStyle name="差_Book1_Book1_2" xfId="730"/>
    <cellStyle name="差_Book1_Book1_2_Book1" xfId="731"/>
    <cellStyle name="差_Book1_Book1_3" xfId="732"/>
    <cellStyle name="差_Book1_Book1_Book1" xfId="733"/>
    <cellStyle name="差_Book1_开评标表" xfId="734"/>
    <cellStyle name="差_Book1_开评标表_Book1" xfId="735"/>
    <cellStyle name="差_Book2" xfId="736"/>
    <cellStyle name="差_Book2_Book1" xfId="737"/>
    <cellStyle name="差_M01-2(州市补助收入)" xfId="738"/>
    <cellStyle name="差_M01-2(州市补助收入)_Book1" xfId="739"/>
    <cellStyle name="差_M03" xfId="740"/>
    <cellStyle name="差_M03_Book1" xfId="741"/>
    <cellStyle name="差_Sheet1" xfId="742"/>
    <cellStyle name="差_Sheet1_1" xfId="743"/>
    <cellStyle name="差_Sheet1_2" xfId="744"/>
    <cellStyle name="差_Sheet1_2_预计收入" xfId="745"/>
    <cellStyle name="差_八项支出" xfId="746"/>
    <cellStyle name="差_八项支出_Sheet1" xfId="747"/>
    <cellStyle name="差_八项支出_Sheet1_预计收入" xfId="748"/>
    <cellStyle name="差_八项支出_分析三" xfId="749"/>
    <cellStyle name="差_八项支出_分析四" xfId="750"/>
    <cellStyle name="差_八项支出_预计收入" xfId="751"/>
    <cellStyle name="差_八项支出_总表" xfId="752"/>
    <cellStyle name="差_不用软件计算9.1不考虑经费管理评价xl" xfId="753"/>
    <cellStyle name="差_不用软件计算9.1不考虑经费管理评价xl_Book1" xfId="754"/>
    <cellStyle name="差_财政供养人员" xfId="755"/>
    <cellStyle name="差_财政供养人员_Book1" xfId="756"/>
    <cellStyle name="差_财政支出对上级的依赖程度" xfId="757"/>
    <cellStyle name="差_财政支出对上级的依赖程度_Book1" xfId="758"/>
    <cellStyle name="差_城建部门" xfId="759"/>
    <cellStyle name="差_城建部门_Book1" xfId="760"/>
    <cellStyle name="差_地方配套按人均增幅控制8.30xl" xfId="761"/>
    <cellStyle name="差_地方配套按人均增幅控制8.30xl_Book1" xfId="762"/>
    <cellStyle name="差_地方配套按人均增幅控制8.30一般预算平均增幅、人均可用财力平均增幅两次控制、社会治安系数调整、案件数调整xl" xfId="763"/>
    <cellStyle name="差_地方配套按人均增幅控制8.30一般预算平均增幅、人均可用财力平均增幅两次控制、社会治安系数调整、案件数调整xl_Book1" xfId="764"/>
    <cellStyle name="差_地方配套按人均增幅控制8.31（调整结案率后）xl" xfId="765"/>
    <cellStyle name="差_地方配套按人均增幅控制8.31（调整结案率后）xl_Book1" xfId="766"/>
    <cellStyle name="差_第五部分(才淼、饶永宏）" xfId="767"/>
    <cellStyle name="差_第五部分(才淼、饶永宏）_Book1" xfId="768"/>
    <cellStyle name="差_第一部分：综合全" xfId="769"/>
    <cellStyle name="差_第一部分：综合全_Book1" xfId="770"/>
    <cellStyle name="差_非税收入" xfId="771"/>
    <cellStyle name="差_分析二" xfId="772"/>
    <cellStyle name="差_分析二_Sheet1" xfId="773"/>
    <cellStyle name="差_分析二_Sheet1_预计收入" xfId="774"/>
    <cellStyle name="差_分析二_分析三" xfId="775"/>
    <cellStyle name="差_分析二_分析四" xfId="776"/>
    <cellStyle name="差_分析二_预计收入" xfId="777"/>
    <cellStyle name="差_分析二_总表" xfId="778"/>
    <cellStyle name="差_分析三" xfId="779"/>
    <cellStyle name="差_分析三_1" xfId="780"/>
    <cellStyle name="差_分析三_Sheet1" xfId="781"/>
    <cellStyle name="差_分析三_Sheet1_预计收入" xfId="782"/>
    <cellStyle name="差_分析三_分析三" xfId="783"/>
    <cellStyle name="差_分析三_分析四" xfId="784"/>
    <cellStyle name="差_分析三_预计收入" xfId="785"/>
    <cellStyle name="差_分析三_总表" xfId="786"/>
    <cellStyle name="差_分析四" xfId="787"/>
    <cellStyle name="差_分析四_1" xfId="788"/>
    <cellStyle name="差_分析四_Sheet1" xfId="789"/>
    <cellStyle name="差_分析四_Sheet1_预计收入" xfId="790"/>
    <cellStyle name="差_分析四_分析三" xfId="791"/>
    <cellStyle name="差_分析四_分析四" xfId="792"/>
    <cellStyle name="差_分析四_预计收入" xfId="793"/>
    <cellStyle name="差_分析四_总表" xfId="794"/>
    <cellStyle name="差_分析一" xfId="795"/>
    <cellStyle name="差_分析一_Sheet1" xfId="796"/>
    <cellStyle name="差_分析一_Sheet1_预计收入" xfId="797"/>
    <cellStyle name="差_分析一_分析三" xfId="798"/>
    <cellStyle name="差_分析一_分析四" xfId="799"/>
    <cellStyle name="差_分析一_预计收入" xfId="800"/>
    <cellStyle name="差_分析一_总表" xfId="801"/>
    <cellStyle name="差_副本73283696546880457822010-04-29" xfId="802"/>
    <cellStyle name="差_副本73283696546880457822010-04-29 2" xfId="803"/>
    <cellStyle name="差_副本73283696546880457822010-04-29 2_Book1" xfId="804"/>
    <cellStyle name="差_副本73283696546880457822010-04-29_Book1" xfId="805"/>
    <cellStyle name="差_高中教师人数（教育厅1.6日提供）" xfId="806"/>
    <cellStyle name="差_高中教师人数（教育厅1.6日提供）_Book1" xfId="807"/>
    <cellStyle name="差_国库-2019年人代会预算表格-快报数本级支出科目已更新" xfId="808"/>
    <cellStyle name="差_国有资本经营预算" xfId="809"/>
    <cellStyle name="差_国有资本经营预算_19年社保基金预算（报预算陈哥20190104）" xfId="810"/>
    <cellStyle name="差_汇总" xfId="811"/>
    <cellStyle name="差_汇总_Book1" xfId="812"/>
    <cellStyle name="差_汇总-县级财政报表附表" xfId="813"/>
    <cellStyle name="差_汇总-县级财政报表附表_Book1" xfId="814"/>
    <cellStyle name="差_基础数据分析" xfId="815"/>
    <cellStyle name="差_基础数据分析_Book1" xfId="816"/>
    <cellStyle name="差_检验表" xfId="817"/>
    <cellStyle name="差_检验表（调整后）" xfId="818"/>
    <cellStyle name="差_检验表（调整后）_Book1" xfId="819"/>
    <cellStyle name="差_检验表_Book1" xfId="820"/>
    <cellStyle name="差_奖励补助测算5.22测试" xfId="821"/>
    <cellStyle name="差_奖励补助测算5.22测试_Book1" xfId="822"/>
    <cellStyle name="差_奖励补助测算5.23新" xfId="823"/>
    <cellStyle name="差_奖励补助测算5.23新_Book1" xfId="824"/>
    <cellStyle name="差_奖励补助测算5.24冯铸" xfId="825"/>
    <cellStyle name="差_奖励补助测算5.24冯铸_Book1" xfId="826"/>
    <cellStyle name="差_奖励补助测算7.23" xfId="827"/>
    <cellStyle name="差_奖励补助测算7.23_Book1" xfId="828"/>
    <cellStyle name="差_奖励补助测算7.25" xfId="829"/>
    <cellStyle name="差_奖励补助测算7.25 (version 1) (version 1)" xfId="830"/>
    <cellStyle name="差_奖励补助测算7.25 (version 1) (version 1)_Book1" xfId="831"/>
    <cellStyle name="差_奖励补助测算7.25_Book1" xfId="832"/>
    <cellStyle name="差_教师绩效工资测算表（离退休按各地上报数测算）2009年1月1日" xfId="833"/>
    <cellStyle name="差_教师绩效工资测算表（离退休按各地上报数测算）2009年1月1日_Book1" xfId="834"/>
    <cellStyle name="差_教育厅提供义务教育及高中教师人数（2009年1月6日）" xfId="835"/>
    <cellStyle name="差_教育厅提供义务教育及高中教师人数（2009年1月6日）_Book1" xfId="836"/>
    <cellStyle name="差_开评标表" xfId="837"/>
    <cellStyle name="差_开评标表_Book1" xfId="838"/>
    <cellStyle name="差_昆明市水利建设资金（杨处）" xfId="839"/>
    <cellStyle name="差_昆明市水利建设资金（杨处）_Book1" xfId="840"/>
    <cellStyle name="差_历年教师人数" xfId="841"/>
    <cellStyle name="差_历年教师人数_Book1" xfId="842"/>
    <cellStyle name="差_丽江汇总" xfId="843"/>
    <cellStyle name="差_丽江汇总_Book1" xfId="844"/>
    <cellStyle name="差_清水海引水线路涉及到村(打印格式)" xfId="845"/>
    <cellStyle name="差_清水海引水线路涉及到村(打印格式)_Book1" xfId="846"/>
    <cellStyle name="差_全部汇总" xfId="847"/>
    <cellStyle name="差_全部汇总（报告用表）" xfId="848"/>
    <cellStyle name="差_全部汇总（报告用表）_Book1" xfId="849"/>
    <cellStyle name="差_全部汇总_Book1" xfId="850"/>
    <cellStyle name="差_全部汇总2007.07.04" xfId="851"/>
    <cellStyle name="差_全部汇总2007.07.04_Book1" xfId="852"/>
    <cellStyle name="差_全部汇总2007.07.20" xfId="853"/>
    <cellStyle name="差_全部汇总2007.07.20_Book1" xfId="854"/>
    <cellStyle name="差_全市2014年地方财政预算表（打印）" xfId="855"/>
    <cellStyle name="差_全市2014年地方财政预算表（打印）_19年社保基金预算（报预算陈哥20190104）" xfId="856"/>
    <cellStyle name="差_全市一般、基金表" xfId="857"/>
    <cellStyle name="差_全市一般、基金表_19年社保基金预算（报预算陈哥20190104）" xfId="858"/>
    <cellStyle name="差_人大表格（经济分类）" xfId="859"/>
    <cellStyle name="差_人大表格（经济分类）_19年社保基金预算（报预算陈哥20190104）" xfId="860"/>
    <cellStyle name="差_三季度－表二" xfId="861"/>
    <cellStyle name="差_三季度－表二_Book1" xfId="862"/>
    <cellStyle name="差_市本级2020年地方财政预算表（1.11) " xfId="863"/>
    <cellStyle name="差_卫生部门" xfId="864"/>
    <cellStyle name="差_卫生部门_Book1" xfId="865"/>
    <cellStyle name="差_文体广播部门" xfId="866"/>
    <cellStyle name="差_文体广播部门_Book1" xfId="867"/>
    <cellStyle name="差_乌海市2017年一般公共预算收入退库情况表" xfId="868"/>
    <cellStyle name="差_乌海市2017年一般公共预算收入退库情况表_Sheet1" xfId="869"/>
    <cellStyle name="差_乌海市2017年一般公共预算收入退库情况表_Sheet1_预计收入" xfId="870"/>
    <cellStyle name="差_乌海市2017年一般公共预算收入退库情况表_分析三" xfId="871"/>
    <cellStyle name="差_乌海市2017年一般公共预算收入退库情况表_分析四" xfId="872"/>
    <cellStyle name="差_乌海市2017年一般公共预算收入退库情况表_预计收入" xfId="873"/>
    <cellStyle name="差_乌海市2017年一般公共预算收入退库情况表_总表" xfId="874"/>
    <cellStyle name="差_下半年禁毒办案经费分配2544.3万元" xfId="875"/>
    <cellStyle name="差_下半年禁毒办案经费分配2544.3万元_Book1" xfId="876"/>
    <cellStyle name="差_下半年禁吸戒毒经费1000万元" xfId="877"/>
    <cellStyle name="差_下半年禁吸戒毒经费1000万元_Book1" xfId="878"/>
    <cellStyle name="差_县级公安机关公用经费标准奖励测算方案（定稿）" xfId="879"/>
    <cellStyle name="差_县级公安机关公用经费标准奖励测算方案（定稿）_Book1" xfId="880"/>
    <cellStyle name="差_县级基础数据" xfId="881"/>
    <cellStyle name="差_县级基础数据_Book1" xfId="882"/>
    <cellStyle name="差_业务工作量指标" xfId="883"/>
    <cellStyle name="差_业务工作量指标_Book1" xfId="884"/>
    <cellStyle name="差_义务教育阶段教职工人数（教育厅提供最终）" xfId="885"/>
    <cellStyle name="差_义务教育阶段教职工人数（教育厅提供最终）_Book1" xfId="886"/>
    <cellStyle name="差_预计收入" xfId="887"/>
    <cellStyle name="差_云南农村义务教育统计表" xfId="888"/>
    <cellStyle name="差_云南农村义务教育统计表_Book1" xfId="889"/>
    <cellStyle name="差_云南省2008年中小学教师人数统计表" xfId="890"/>
    <cellStyle name="差_云南省2008年中小学教师人数统计表_Book1" xfId="891"/>
    <cellStyle name="差_云南省2008年中小学教职工情况（教育厅提供20090101加工整理）" xfId="892"/>
    <cellStyle name="差_云南省2008年中小学教职工情况（教育厅提供20090101加工整理）_Book1" xfId="893"/>
    <cellStyle name="差_云南省2008年转移支付测算——州市本级考核部分及政策性测算" xfId="894"/>
    <cellStyle name="差_云南省2008年转移支付测算——州市本级考核部分及政策性测算_Book1" xfId="895"/>
    <cellStyle name="差_政府预算经济分类（2018给陈哥12.23）" xfId="896"/>
    <cellStyle name="差_政府预算经济分类（2018给陈哥12.23）_19年社保基金预算（报预算陈哥20190104）" xfId="897"/>
    <cellStyle name="差_指标四" xfId="898"/>
    <cellStyle name="差_指标四_Book1" xfId="899"/>
    <cellStyle name="差_指标五" xfId="900"/>
    <cellStyle name="差_指标五_Book1" xfId="901"/>
    <cellStyle name="差_总表" xfId="902"/>
    <cellStyle name="常规 10" xfId="903"/>
    <cellStyle name="常规 10 2" xfId="904"/>
    <cellStyle name="常规 10 3" xfId="905"/>
    <cellStyle name="常规 10 3 2" xfId="906"/>
    <cellStyle name="常规 10_1全市收" xfId="907"/>
    <cellStyle name="常规 11" xfId="908"/>
    <cellStyle name="常规 11 2" xfId="909"/>
    <cellStyle name="常规 11_Sheet1" xfId="910"/>
    <cellStyle name="常规 12" xfId="911"/>
    <cellStyle name="常规 13" xfId="912"/>
    <cellStyle name="常规 14" xfId="913"/>
    <cellStyle name="常规 14 11" xfId="914"/>
    <cellStyle name="常规 14 11 2" xfId="915"/>
    <cellStyle name="常规 14 11_2017年月报09" xfId="916"/>
    <cellStyle name="常规 14_Sheet1" xfId="917"/>
    <cellStyle name="常规 15" xfId="918"/>
    <cellStyle name="常规 2" xfId="919"/>
    <cellStyle name="常规 2 2" xfId="920"/>
    <cellStyle name="常规 2 2 2" xfId="921"/>
    <cellStyle name="常规 2 2_1全市收" xfId="922"/>
    <cellStyle name="常规 2 3" xfId="923"/>
    <cellStyle name="常规 2 3 2" xfId="924"/>
    <cellStyle name="常规 2 3_1全市收" xfId="925"/>
    <cellStyle name="常规 2 4" xfId="926"/>
    <cellStyle name="常规 2 4 2" xfId="927"/>
    <cellStyle name="常规 2 4_1全市收" xfId="928"/>
    <cellStyle name="常规 2 5" xfId="929"/>
    <cellStyle name="常规 2 5 2" xfId="930"/>
    <cellStyle name="常规 2 5_2017年月报09" xfId="931"/>
    <cellStyle name="常规 2 6" xfId="932"/>
    <cellStyle name="常规 2 7" xfId="933"/>
    <cellStyle name="常规 2 8" xfId="934"/>
    <cellStyle name="常规 2 9" xfId="935"/>
    <cellStyle name="常规 2_10本级收" xfId="936"/>
    <cellStyle name="常规 2_8.7会议(核实)下午 2" xfId="937"/>
    <cellStyle name="常规 3" xfId="938"/>
    <cellStyle name="常规 3 2" xfId="939"/>
    <cellStyle name="常规 3 2 2" xfId="940"/>
    <cellStyle name="常规 3 2 2 2" xfId="941"/>
    <cellStyle name="常规 3 2 2 2 2" xfId="942"/>
    <cellStyle name="常规 3 2 2 2_Sheet1" xfId="943"/>
    <cellStyle name="常规 3 2 2 3" xfId="944"/>
    <cellStyle name="常规 3 2 2_Sheet1" xfId="945"/>
    <cellStyle name="常规 3 2 3" xfId="946"/>
    <cellStyle name="常规 3 2_1全市收" xfId="947"/>
    <cellStyle name="常规 3 3" xfId="948"/>
    <cellStyle name="常规 3 3 2" xfId="949"/>
    <cellStyle name="常规 3 3 2 2" xfId="950"/>
    <cellStyle name="常规 3 3 2_Sheet1" xfId="951"/>
    <cellStyle name="常规 3 3 3" xfId="952"/>
    <cellStyle name="常规 3 3_Sheet1" xfId="953"/>
    <cellStyle name="常规 3 4" xfId="954"/>
    <cellStyle name="常规 3 4 2" xfId="955"/>
    <cellStyle name="常规 3 4_Sheet1" xfId="956"/>
    <cellStyle name="常规 3 5" xfId="957"/>
    <cellStyle name="常规 3_10本级收" xfId="958"/>
    <cellStyle name="常规 36 2" xfId="959"/>
    <cellStyle name="常规 4" xfId="960"/>
    <cellStyle name="常规 4 2" xfId="961"/>
    <cellStyle name="常规 4 2 2" xfId="962"/>
    <cellStyle name="常规 4 2_2017年月报09" xfId="963"/>
    <cellStyle name="常规 4 3" xfId="964"/>
    <cellStyle name="常规 4_10本级收" xfId="965"/>
    <cellStyle name="常规 5" xfId="966"/>
    <cellStyle name="常规 5 2" xfId="967"/>
    <cellStyle name="常规 5 2 2" xfId="968"/>
    <cellStyle name="常规 5 2_10本级收" xfId="969"/>
    <cellStyle name="常规 5_10本级收" xfId="970"/>
    <cellStyle name="常规 50" xfId="971"/>
    <cellStyle name="常规 6" xfId="972"/>
    <cellStyle name="常规 6 2" xfId="973"/>
    <cellStyle name="常规 6_2017年月报09" xfId="974"/>
    <cellStyle name="常规 7" xfId="975"/>
    <cellStyle name="常规 7 2" xfId="976"/>
    <cellStyle name="常规 7_2017年月报09" xfId="977"/>
    <cellStyle name="常规 8" xfId="978"/>
    <cellStyle name="常规 8 2" xfId="979"/>
    <cellStyle name="常规 8_Sheet1" xfId="980"/>
    <cellStyle name="常规 9" xfId="981"/>
    <cellStyle name="常规 9 2" xfId="982"/>
    <cellStyle name="常规 9_2017年月报09" xfId="983"/>
    <cellStyle name="常规_2018年人大决算表格" xfId="984"/>
    <cellStyle name="常规_分配方案附表（定稿）" xfId="985"/>
    <cellStyle name="超级链接" xfId="986"/>
    <cellStyle name="超链接 2" xfId="987"/>
    <cellStyle name="分级显示行_1_13区汇总" xfId="988"/>
    <cellStyle name="分级显示列_1_Book1" xfId="989"/>
    <cellStyle name="公司标准表" xfId="990"/>
    <cellStyle name="公司标准表 2" xfId="991"/>
    <cellStyle name="公司标准表_2017年月报09" xfId="992"/>
    <cellStyle name="归盒啦_95" xfId="993"/>
    <cellStyle name="好 2" xfId="994"/>
    <cellStyle name="好 3" xfId="995"/>
    <cellStyle name="好 4" xfId="996"/>
    <cellStyle name="好 5" xfId="997"/>
    <cellStyle name="好_(工交科12-16)2016年预算表格" xfId="998"/>
    <cellStyle name="好_~4190974" xfId="999"/>
    <cellStyle name="好_~4190974_Book1" xfId="1000"/>
    <cellStyle name="好_~5676413" xfId="1001"/>
    <cellStyle name="好_~5676413_Book1" xfId="1002"/>
    <cellStyle name="好_00省级(打印)" xfId="1003"/>
    <cellStyle name="好_00省级(打印)_Book1" xfId="1004"/>
    <cellStyle name="好_00省级(定稿)" xfId="1005"/>
    <cellStyle name="好_00省级(定稿)_Book1" xfId="1006"/>
    <cellStyle name="好_03昭通" xfId="1007"/>
    <cellStyle name="好_03昭通_Book1" xfId="1008"/>
    <cellStyle name="好_0502通海县" xfId="1009"/>
    <cellStyle name="好_0502通海县_Book1" xfId="1010"/>
    <cellStyle name="好_05玉溪" xfId="1011"/>
    <cellStyle name="好_05玉溪_Book1" xfId="1012"/>
    <cellStyle name="好_0605石屏县" xfId="1013"/>
    <cellStyle name="好_0605石屏县_Book1" xfId="1014"/>
    <cellStyle name="好_1003牟定县" xfId="1015"/>
    <cellStyle name="好_10本级收" xfId="1016"/>
    <cellStyle name="好_10本级支" xfId="1017"/>
    <cellStyle name="好_10喀喇沁旗2015年预算" xfId="1018"/>
    <cellStyle name="好_10喀喇沁旗2015年预算_19年社保基金预算（报预算陈哥20190104）" xfId="1019"/>
    <cellStyle name="好_1110洱源县" xfId="1020"/>
    <cellStyle name="好_1110洱源县_Book1" xfId="1021"/>
    <cellStyle name="好_11本级支" xfId="1022"/>
    <cellStyle name="好_11大理" xfId="1023"/>
    <cellStyle name="好_11大理_Book1" xfId="1024"/>
    <cellStyle name="好_11宁城2015年预算" xfId="1025"/>
    <cellStyle name="好_11宁城2015年预算_19年社保基金预算（报预算陈哥20190104）" xfId="1026"/>
    <cellStyle name="好_13市本级" xfId="1027"/>
    <cellStyle name="好_13市本级2015年预算" xfId="1028"/>
    <cellStyle name="好_13市本级2015年预算_19年社保基金预算（报预算陈哥20190104）" xfId="1029"/>
    <cellStyle name="好_13市本级2016年预算表格" xfId="1030"/>
    <cellStyle name="好_17年转移支付(1.2)" xfId="1031"/>
    <cellStyle name="好_17年转移支付(1.2)_19年社保基金预算（报预算陈哥20190104）" xfId="1032"/>
    <cellStyle name="好_19年社保基金预算（报预算陈哥20190104）" xfId="1033"/>
    <cellStyle name="好_1全市收" xfId="1034"/>
    <cellStyle name="好_2、土地面积、人口、粮食产量基本情况" xfId="1035"/>
    <cellStyle name="好_2、土地面积、人口、粮食产量基本情况_Book1" xfId="1036"/>
    <cellStyle name="好_2006年分析表" xfId="1037"/>
    <cellStyle name="好_2006年分析表_Book1" xfId="1038"/>
    <cellStyle name="好_2006年基础数据" xfId="1039"/>
    <cellStyle name="好_2006年基础数据_Book1" xfId="1040"/>
    <cellStyle name="好_2006年全省财力计算表（中央、决算）" xfId="1041"/>
    <cellStyle name="好_2006年全省财力计算表（中央、决算）_Book1" xfId="1042"/>
    <cellStyle name="好_2006年水利统计指标统计表" xfId="1043"/>
    <cellStyle name="好_2006年水利统计指标统计表_Book1" xfId="1044"/>
    <cellStyle name="好_2006年在职人员情况" xfId="1045"/>
    <cellStyle name="好_2006年在职人员情况_Book1" xfId="1046"/>
    <cellStyle name="好_2007年检察院案件数" xfId="1047"/>
    <cellStyle name="好_2007年检察院案件数_Book1" xfId="1048"/>
    <cellStyle name="好_2007年可用财力" xfId="1049"/>
    <cellStyle name="好_2007年可用财力_Book1" xfId="1050"/>
    <cellStyle name="好_2007年人员分部门统计表" xfId="1051"/>
    <cellStyle name="好_2007年人员分部门统计表_Book1" xfId="1052"/>
    <cellStyle name="好_2007年政法部门业务指标" xfId="1053"/>
    <cellStyle name="好_2007年政法部门业务指标_Book1" xfId="1054"/>
    <cellStyle name="好_2008年县级公安保障标准落实奖励经费分配测算" xfId="1055"/>
    <cellStyle name="好_2008年县级公安保障标准落实奖励经费分配测算_Book1" xfId="1056"/>
    <cellStyle name="好_2008云南省分县市中小学教职工统计表（教育厅提供）" xfId="1057"/>
    <cellStyle name="好_2008云南省分县市中小学教职工统计表（教育厅提供）_Book1" xfId="1058"/>
    <cellStyle name="好_2009年一般性转移支付标准工资" xfId="1059"/>
    <cellStyle name="好_2009年一般性转移支付标准工资_~4190974" xfId="1060"/>
    <cellStyle name="好_2009年一般性转移支付标准工资_~4190974_Book1" xfId="1061"/>
    <cellStyle name="好_2009年一般性转移支付标准工资_~5676413" xfId="1062"/>
    <cellStyle name="好_2009年一般性转移支付标准工资_~5676413_Book1" xfId="1063"/>
    <cellStyle name="好_2009年一般性转移支付标准工资_Book1" xfId="1064"/>
    <cellStyle name="好_2009年一般性转移支付标准工资_不用软件计算9.1不考虑经费管理评价xl" xfId="1065"/>
    <cellStyle name="好_2009年一般性转移支付标准工资_不用软件计算9.1不考虑经费管理评价xl_Book1" xfId="1066"/>
    <cellStyle name="好_2009年一般性转移支付标准工资_地方配套按人均增幅控制8.30xl" xfId="1067"/>
    <cellStyle name="好_2009年一般性转移支付标准工资_地方配套按人均增幅控制8.30xl_Book1" xfId="1068"/>
    <cellStyle name="好_2009年一般性转移支付标准工资_地方配套按人均增幅控制8.30一般预算平均增幅、人均可用财力平均增幅两次控制、社会治安系数调整、案件数调整xl" xfId="1069"/>
    <cellStyle name="好_2009年一般性转移支付标准工资_地方配套按人均增幅控制8.30一般预算平均增幅、人均可用财力平均增幅两次控制、社会治安系数调整、案件数调整xl_Book1" xfId="1070"/>
    <cellStyle name="好_2009年一般性转移支付标准工资_地方配套按人均增幅控制8.31（调整结案率后）xl" xfId="1071"/>
    <cellStyle name="好_2009年一般性转移支付标准工资_地方配套按人均增幅控制8.31（调整结案率后）xl_Book1" xfId="1072"/>
    <cellStyle name="好_2009年一般性转移支付标准工资_奖励补助测算5.22测试" xfId="1073"/>
    <cellStyle name="好_2009年一般性转移支付标准工资_奖励补助测算5.22测试_Book1" xfId="1074"/>
    <cellStyle name="好_2009年一般性转移支付标准工资_奖励补助测算5.23新" xfId="1075"/>
    <cellStyle name="好_2009年一般性转移支付标准工资_奖励补助测算5.23新_Book1" xfId="1076"/>
    <cellStyle name="好_2009年一般性转移支付标准工资_奖励补助测算5.24冯铸" xfId="1077"/>
    <cellStyle name="好_2009年一般性转移支付标准工资_奖励补助测算5.24冯铸_Book1" xfId="1078"/>
    <cellStyle name="好_2009年一般性转移支付标准工资_奖励补助测算7.23" xfId="1079"/>
    <cellStyle name="好_2009年一般性转移支付标准工资_奖励补助测算7.23_Book1" xfId="1080"/>
    <cellStyle name="好_2009年一般性转移支付标准工资_奖励补助测算7.25" xfId="1081"/>
    <cellStyle name="好_2009年一般性转移支付标准工资_奖励补助测算7.25 (version 1) (version 1)" xfId="1082"/>
    <cellStyle name="好_2009年一般性转移支付标准工资_奖励补助测算7.25 (version 1) (version 1)_Book1" xfId="1083"/>
    <cellStyle name="好_2009年一般性转移支付标准工资_奖励补助测算7.25_Book1" xfId="1084"/>
    <cellStyle name="好_2015年年人大报告表格-社保" xfId="1085"/>
    <cellStyle name="好_2015年年人大报告表格-社保_19年社保基金预算（报预算陈哥20190104）" xfId="1086"/>
    <cellStyle name="好_2015年全年年人大报告表格 -" xfId="1087"/>
    <cellStyle name="好_2015年全年年人大报告表格 -_19年社保基金预算（报预算陈哥20190104）" xfId="1088"/>
    <cellStyle name="好_2015年预算表格" xfId="1089"/>
    <cellStyle name="好_2015年预算表格_19年社保基金预算（报预算陈哥20190104）" xfId="1090"/>
    <cellStyle name="好_2016年人代会预算表格（2.13）" xfId="1091"/>
    <cellStyle name="好_2016年人代会预算表格（2.13）_19年社保基金预算（报预算陈哥20190104）" xfId="1092"/>
    <cellStyle name="好_2016年人代会预算表格（对下转移支付）" xfId="1093"/>
    <cellStyle name="好_2016年人代会预算表格（对下转移支付）_19年社保基金预算（报预算陈哥20190104）" xfId="1094"/>
    <cellStyle name="好_2016年人代会预算表格（国库改）" xfId="1095"/>
    <cellStyle name="好_2016年人代会预算表格（国库改）_19年社保基金预算（报预算陈哥20190104）" xfId="1096"/>
    <cellStyle name="好_2017年人代会预算表格" xfId="1097"/>
    <cellStyle name="好_2017年人代会预算表格（2.1）" xfId="1098"/>
    <cellStyle name="好_2017年人代会预算表格（2.1）_19年社保基金预算（报预算陈哥20190104）" xfId="1099"/>
    <cellStyle name="好_2017年人代会预算表格（2.23国库）" xfId="1100"/>
    <cellStyle name="好_2017年人代会预算表格（2.23国库）_19年社保基金预算（报预算陈哥20190104）" xfId="1101"/>
    <cellStyle name="好_2017年人代会预算表格（2.3）" xfId="1102"/>
    <cellStyle name="好_2017年人代会预算表格（2.3）_19年社保基金预算（报预算陈哥20190104）" xfId="1103"/>
    <cellStyle name="好_2017年人代会预算表格（2.71）" xfId="1104"/>
    <cellStyle name="好_2017年人代会预算表格（2.71）_19年社保基金预算（报预算陈哥20190104）" xfId="1105"/>
    <cellStyle name="好_2017年人代会预算表格_19年社保基金预算（报预算陈哥20190104）" xfId="1106"/>
    <cellStyle name="好_2017年月报09" xfId="1107"/>
    <cellStyle name="好_2017年月报09_Sheet1" xfId="1108"/>
    <cellStyle name="好_2017年月报09_Sheet1_预计收入" xfId="1109"/>
    <cellStyle name="好_2017年月报09_分析三" xfId="1110"/>
    <cellStyle name="好_2017年月报09_分析四" xfId="1111"/>
    <cellStyle name="好_2017年月报09_预计收入" xfId="1112"/>
    <cellStyle name="好_2018年人大决算表格（6.26终稿）" xfId="1113"/>
    <cellStyle name="好_2018年人代会预算表格 （报人大初稿）2" xfId="1114"/>
    <cellStyle name="好_2018年人代会预算表格 （报人大初稿）2_19年社保基金预算（报预算陈哥20190104）" xfId="1115"/>
    <cellStyle name="好_2018年人代会预算表格 （报人大初稿1）" xfId="1116"/>
    <cellStyle name="好_2018年人代会预算表格 （报人大初稿1）_19年社保基金预算（报预算陈哥20190104）" xfId="1117"/>
    <cellStyle name="好_2018年人代会预算表格（1.2）" xfId="1118"/>
    <cellStyle name="好_2018年人代会预算表格（1.2）_19年社保基金预算（报预算陈哥20190104）" xfId="1119"/>
    <cellStyle name="好_2018年月报04新（格式调整）" xfId="1120"/>
    <cellStyle name="好_2018年月报04新（格式调整）_预计收入" xfId="1121"/>
    <cellStyle name="好_2019年预算执行情况表07" xfId="1122"/>
    <cellStyle name="好_2019年预算执行情况表07_Sheet1" xfId="1123"/>
    <cellStyle name="好_2019年预算执行情况表07_Sheet1_预计收入" xfId="1124"/>
    <cellStyle name="好_2019年预算执行情况表07_分析三" xfId="1125"/>
    <cellStyle name="好_2019年预算执行情况表07_分析四" xfId="1126"/>
    <cellStyle name="好_2019年预算执行情况表07_预计收入" xfId="1127"/>
    <cellStyle name="好_2019年预算执行情况表07_总表" xfId="1128"/>
    <cellStyle name="好_2020年人代会预算表格" xfId="1129"/>
    <cellStyle name="好_2020年人代会预算表格（1.10对下转移支付陈慧敏）" xfId="1130"/>
    <cellStyle name="好_2020年人代会预算表格（3.5修改-国库执行部分）" xfId="1131"/>
    <cellStyle name="好_2020年人代会预算表格（债务科）(1)" xfId="1132"/>
    <cellStyle name="好_2020年人代会预算表格（执行数）" xfId="1133"/>
    <cellStyle name="好_2全市支" xfId="1134"/>
    <cellStyle name="好_2松山区" xfId="1135"/>
    <cellStyle name="好_2松山区2015年预算" xfId="1136"/>
    <cellStyle name="好_2松山区2015年预算_19年社保基金预算（报预算陈哥20190104）" xfId="1137"/>
    <cellStyle name="好_4阿旗2015年预算" xfId="1138"/>
    <cellStyle name="好_4阿旗2015年预算_19年社保基金预算（报预算陈哥20190104）" xfId="1139"/>
    <cellStyle name="好_530623_2006年县级财政报表附表" xfId="1140"/>
    <cellStyle name="好_530623_2006年县级财政报表附表_Book1" xfId="1141"/>
    <cellStyle name="好_530629_2006年县级财政报表附表" xfId="1142"/>
    <cellStyle name="好_530629_2006年县级财政报表附表_Book1" xfId="1143"/>
    <cellStyle name="好_5334_2006年迪庆县级财政报表附表" xfId="1144"/>
    <cellStyle name="好_5334_2006年迪庆县级财政报表附表_Book1" xfId="1145"/>
    <cellStyle name="好_6右旗2015年预算表" xfId="1146"/>
    <cellStyle name="好_6右旗2015年预算表_19年社保基金预算（报预算陈哥20190104）" xfId="1147"/>
    <cellStyle name="好_7林西县2015年预算" xfId="1148"/>
    <cellStyle name="好_7林西县2015年预算_19年社保基金预算（报预算陈哥20190104）" xfId="1149"/>
    <cellStyle name="好_8克旗2015年预算" xfId="1150"/>
    <cellStyle name="好_8克旗2015年预算_19年社保基金预算（报预算陈哥20190104）" xfId="1151"/>
    <cellStyle name="好_9翁牛特旗2014年地方财政收入统计表" xfId="1152"/>
    <cellStyle name="好_9翁牛特旗2014年地方财政收入统计表 2" xfId="1153"/>
    <cellStyle name="好_Book1" xfId="1154"/>
    <cellStyle name="好_Book1 2" xfId="1155"/>
    <cellStyle name="好_Book1 2_Sheet1" xfId="1156"/>
    <cellStyle name="好_Book1 2_总表" xfId="1157"/>
    <cellStyle name="好_Book1_1" xfId="1158"/>
    <cellStyle name="好_Book1_1_Book1" xfId="1159"/>
    <cellStyle name="好_Book1_1_Book1_1" xfId="1160"/>
    <cellStyle name="好_Book1_1_Book1_Book1" xfId="1161"/>
    <cellStyle name="好_Book1_2" xfId="1162"/>
    <cellStyle name="好_Book1_2_Book1" xfId="1163"/>
    <cellStyle name="好_Book1_2_Book1_1" xfId="1164"/>
    <cellStyle name="好_Book1_2_Book1_Book1" xfId="1165"/>
    <cellStyle name="好_Book1_3" xfId="1166"/>
    <cellStyle name="好_Book1_4" xfId="1167"/>
    <cellStyle name="好_Book1_Book1" xfId="1168"/>
    <cellStyle name="好_Book1_Book1_1" xfId="1169"/>
    <cellStyle name="好_Book1_Book1_1_Book1" xfId="1170"/>
    <cellStyle name="好_Book1_Book1_2" xfId="1171"/>
    <cellStyle name="好_Book1_Book1_Book1" xfId="1172"/>
    <cellStyle name="好_Book1_开评标表" xfId="1173"/>
    <cellStyle name="好_Book1_开评标表_Book1" xfId="1174"/>
    <cellStyle name="好_Book2" xfId="1175"/>
    <cellStyle name="好_Book2_Book1" xfId="1176"/>
    <cellStyle name="好_M01-2(州市补助收入)" xfId="1177"/>
    <cellStyle name="好_M01-2(州市补助收入)_Book1" xfId="1178"/>
    <cellStyle name="好_M03" xfId="1179"/>
    <cellStyle name="好_M03_Book1" xfId="1180"/>
    <cellStyle name="好_Sheet1" xfId="1181"/>
    <cellStyle name="好_Sheet1_1" xfId="1182"/>
    <cellStyle name="好_Sheet1_1_预计收入" xfId="1183"/>
    <cellStyle name="好_八项支出" xfId="1184"/>
    <cellStyle name="好_八项支出_Sheet1" xfId="1185"/>
    <cellStyle name="好_八项支出_Sheet1_预计收入" xfId="1186"/>
    <cellStyle name="好_八项支出_分析三" xfId="1187"/>
    <cellStyle name="好_八项支出_分析四" xfId="1188"/>
    <cellStyle name="好_八项支出_预计收入" xfId="1189"/>
    <cellStyle name="好_八项支出_总表" xfId="1190"/>
    <cellStyle name="好_不用软件计算9.1不考虑经费管理评价xl" xfId="1191"/>
    <cellStyle name="好_不用软件计算9.1不考虑经费管理评价xl_Book1" xfId="1192"/>
    <cellStyle name="好_财政供养人员" xfId="1193"/>
    <cellStyle name="好_财政供养人员_Book1" xfId="1194"/>
    <cellStyle name="好_财政支出对上级的依赖程度" xfId="1195"/>
    <cellStyle name="好_财政支出对上级的依赖程度_Book1" xfId="1196"/>
    <cellStyle name="好_城建部门" xfId="1197"/>
    <cellStyle name="好_城建部门_Book1" xfId="1198"/>
    <cellStyle name="好_地方配套按人均增幅控制8.30xl" xfId="1199"/>
    <cellStyle name="好_地方配套按人均增幅控制8.30xl_Book1" xfId="1200"/>
    <cellStyle name="好_地方配套按人均增幅控制8.30一般预算平均增幅、人均可用财力平均增幅两次控制、社会治安系数调整、案件数调整xl" xfId="1201"/>
    <cellStyle name="好_地方配套按人均增幅控制8.30一般预算平均增幅、人均可用财力平均增幅两次控制、社会治安系数调整、案件数调整xl_Book1" xfId="1202"/>
    <cellStyle name="好_地方配套按人均增幅控制8.31（调整结案率后）xl" xfId="1203"/>
    <cellStyle name="好_地方配套按人均增幅控制8.31（调整结案率后）xl_Book1" xfId="1204"/>
    <cellStyle name="好_第五部分(才淼、饶永宏）" xfId="1205"/>
    <cellStyle name="好_第五部分(才淼、饶永宏）_Book1" xfId="1206"/>
    <cellStyle name="好_第一部分：综合全" xfId="1207"/>
    <cellStyle name="好_第一部分：综合全_Book1" xfId="1208"/>
    <cellStyle name="好_非税收入" xfId="1209"/>
    <cellStyle name="好_分析二" xfId="1210"/>
    <cellStyle name="好_分析二_Sheet1" xfId="1211"/>
    <cellStyle name="好_分析二_Sheet1_预计收入" xfId="1212"/>
    <cellStyle name="好_分析二_分析三" xfId="1213"/>
    <cellStyle name="好_分析二_分析四" xfId="1214"/>
    <cellStyle name="好_分析二_预计收入" xfId="1215"/>
    <cellStyle name="好_分析二_总表" xfId="1216"/>
    <cellStyle name="好_分析三" xfId="1217"/>
    <cellStyle name="好_分析三_1" xfId="1218"/>
    <cellStyle name="好_分析三_Sheet1" xfId="1219"/>
    <cellStyle name="好_分析三_Sheet1_预计收入" xfId="1220"/>
    <cellStyle name="好_分析三_分析三" xfId="1221"/>
    <cellStyle name="好_分析三_分析四" xfId="1222"/>
    <cellStyle name="好_分析三_预计收入" xfId="1223"/>
    <cellStyle name="好_分析三_总表" xfId="1224"/>
    <cellStyle name="好_分析四" xfId="1225"/>
    <cellStyle name="好_分析四_1" xfId="1226"/>
    <cellStyle name="好_分析四_Sheet1" xfId="1227"/>
    <cellStyle name="好_分析四_Sheet1_预计收入" xfId="1228"/>
    <cellStyle name="好_分析四_分析三" xfId="1229"/>
    <cellStyle name="好_分析四_分析四" xfId="1230"/>
    <cellStyle name="好_分析四_预计收入" xfId="1231"/>
    <cellStyle name="好_分析四_总表" xfId="1232"/>
    <cellStyle name="好_分析一" xfId="1233"/>
    <cellStyle name="好_分析一_Sheet1" xfId="1234"/>
    <cellStyle name="好_分析一_Sheet1_预计收入" xfId="1235"/>
    <cellStyle name="好_分析一_分析三" xfId="1236"/>
    <cellStyle name="好_分析一_分析四" xfId="1237"/>
    <cellStyle name="好_分析一_预计收入" xfId="1238"/>
    <cellStyle name="好_分析一_总表" xfId="1239"/>
    <cellStyle name="好_副本73283696546880457822010-04-29" xfId="1240"/>
    <cellStyle name="好_副本73283696546880457822010-04-29 2" xfId="1241"/>
    <cellStyle name="好_副本73283696546880457822010-04-29 2_Book1" xfId="1242"/>
    <cellStyle name="好_副本73283696546880457822010-04-29_Book1" xfId="1243"/>
    <cellStyle name="好_高中教师人数（教育厅1.6日提供）" xfId="1244"/>
    <cellStyle name="好_高中教师人数（教育厅1.6日提供）_Book1" xfId="1245"/>
    <cellStyle name="好_国库-2019年人代会预算表格-快报数本级支出科目已更新" xfId="1246"/>
    <cellStyle name="好_国有资本经营预算" xfId="1247"/>
    <cellStyle name="好_国有资本经营预算_19年社保基金预算（报预算陈哥20190104）" xfId="1248"/>
    <cellStyle name="好_汇总" xfId="1249"/>
    <cellStyle name="好_汇总_Book1" xfId="1250"/>
    <cellStyle name="好_汇总-县级财政报表附表" xfId="1251"/>
    <cellStyle name="好_汇总-县级财政报表附表_Book1" xfId="1252"/>
    <cellStyle name="好_基础数据分析" xfId="1253"/>
    <cellStyle name="好_基础数据分析_Book1" xfId="1254"/>
    <cellStyle name="好_检验表" xfId="1255"/>
    <cellStyle name="好_检验表（调整后）" xfId="1256"/>
    <cellStyle name="好_检验表（调整后）_Book1" xfId="1257"/>
    <cellStyle name="好_检验表_Book1" xfId="1258"/>
    <cellStyle name="好_奖励补助测算5.22测试" xfId="1259"/>
    <cellStyle name="好_奖励补助测算5.22测试_Book1" xfId="1260"/>
    <cellStyle name="好_奖励补助测算5.23新" xfId="1261"/>
    <cellStyle name="好_奖励补助测算5.23新_Book1" xfId="1262"/>
    <cellStyle name="好_奖励补助测算5.24冯铸" xfId="1263"/>
    <cellStyle name="好_奖励补助测算5.24冯铸_Book1" xfId="1264"/>
    <cellStyle name="好_奖励补助测算7.23" xfId="1265"/>
    <cellStyle name="好_奖励补助测算7.23_Book1" xfId="1266"/>
    <cellStyle name="好_奖励补助测算7.25" xfId="1267"/>
    <cellStyle name="好_奖励补助测算7.25 (version 1) (version 1)" xfId="1268"/>
    <cellStyle name="好_奖励补助测算7.25 (version 1) (version 1)_Book1" xfId="1269"/>
    <cellStyle name="好_奖励补助测算7.25_Book1" xfId="1270"/>
    <cellStyle name="好_教师绩效工资测算表（离退休按各地上报数测算）2009年1月1日" xfId="1271"/>
    <cellStyle name="好_教师绩效工资测算表（离退休按各地上报数测算）2009年1月1日_Book1" xfId="1272"/>
    <cellStyle name="好_教育厅提供义务教育及高中教师人数（2009年1月6日）" xfId="1273"/>
    <cellStyle name="好_教育厅提供义务教育及高中教师人数（2009年1月6日）_Book1" xfId="1274"/>
    <cellStyle name="好_开评标表" xfId="1275"/>
    <cellStyle name="好_开评标表_Book1" xfId="1276"/>
    <cellStyle name="好_昆明市水利建设资金（杨处）" xfId="1277"/>
    <cellStyle name="好_昆明市水利建设资金（杨处）_Book1" xfId="1278"/>
    <cellStyle name="好_历年教师人数" xfId="1279"/>
    <cellStyle name="好_历年教师人数_Book1" xfId="1280"/>
    <cellStyle name="好_丽江汇总" xfId="1281"/>
    <cellStyle name="好_丽江汇总_Book1" xfId="1282"/>
    <cellStyle name="好_全部汇总" xfId="1283"/>
    <cellStyle name="好_全部汇总_Book1" xfId="1284"/>
    <cellStyle name="好_全市2014年地方财政预算表（打印）" xfId="1285"/>
    <cellStyle name="好_全市2014年地方财政预算表（打印）_19年社保基金预算（报预算陈哥20190104）" xfId="1286"/>
    <cellStyle name="好_全市一般、基金表" xfId="1287"/>
    <cellStyle name="好_全市一般、基金表_19年社保基金预算（报预算陈哥20190104）" xfId="1288"/>
    <cellStyle name="好_人大表格（经济分类）" xfId="1289"/>
    <cellStyle name="好_人大表格（经济分类）_19年社保基金预算（报预算陈哥20190104）" xfId="1290"/>
    <cellStyle name="好_三季度－表二" xfId="1291"/>
    <cellStyle name="好_三季度－表二_Book1" xfId="1292"/>
    <cellStyle name="好_市本级2020年地方财政预算表（1.11) " xfId="1293"/>
    <cellStyle name="好_卫生部门" xfId="1294"/>
    <cellStyle name="好_卫生部门_Book1" xfId="1295"/>
    <cellStyle name="好_文体广播部门" xfId="1296"/>
    <cellStyle name="好_文体广播部门_Book1" xfId="1297"/>
    <cellStyle name="好_乌海市2017年一般公共预算收入退库情况表" xfId="1298"/>
    <cellStyle name="好_乌海市2017年一般公共预算收入退库情况表_Sheet1" xfId="1299"/>
    <cellStyle name="好_乌海市2017年一般公共预算收入退库情况表_Sheet1_预计收入" xfId="1300"/>
    <cellStyle name="好_乌海市2017年一般公共预算收入退库情况表_分析三" xfId="1301"/>
    <cellStyle name="好_乌海市2017年一般公共预算收入退库情况表_分析四" xfId="1302"/>
    <cellStyle name="好_乌海市2017年一般公共预算收入退库情况表_预计收入" xfId="1303"/>
    <cellStyle name="好_乌海市2017年一般公共预算收入退库情况表_总表" xfId="1304"/>
    <cellStyle name="好_下半年禁毒办案经费分配2544.3万元" xfId="1305"/>
    <cellStyle name="好_下半年禁毒办案经费分配2544.3万元_Book1" xfId="1306"/>
    <cellStyle name="好_下半年禁吸戒毒经费1000万元" xfId="1307"/>
    <cellStyle name="好_下半年禁吸戒毒经费1000万元_Book1" xfId="1308"/>
    <cellStyle name="好_县级公安机关公用经费标准奖励测算方案（定稿）" xfId="1309"/>
    <cellStyle name="好_县级公安机关公用经费标准奖励测算方案（定稿）_Book1" xfId="1310"/>
    <cellStyle name="好_县级基础数据" xfId="1311"/>
    <cellStyle name="好_县级基础数据_Book1" xfId="1312"/>
    <cellStyle name="好_业务工作量指标" xfId="1313"/>
    <cellStyle name="好_业务工作量指标_Book1" xfId="1314"/>
    <cellStyle name="好_义务教育阶段教职工人数（教育厅提供最终）" xfId="1315"/>
    <cellStyle name="好_义务教育阶段教职工人数（教育厅提供最终）_Book1" xfId="1316"/>
    <cellStyle name="好_预计收入" xfId="1317"/>
    <cellStyle name="好_元谋雷应山风电场执行概算与设计概算比较表钟" xfId="1318"/>
    <cellStyle name="好_元谋雷应山风电场执行概算与设计概算比较表钟_Book1" xfId="1319"/>
    <cellStyle name="好_云南农村义务教育统计表" xfId="1320"/>
    <cellStyle name="好_云南农村义务教育统计表_Book1" xfId="1321"/>
    <cellStyle name="好_云南省2008年中小学教师人数统计表" xfId="1322"/>
    <cellStyle name="好_云南省2008年中小学教师人数统计表_Book1" xfId="1323"/>
    <cellStyle name="好_云南省2008年中小学教职工情况（教育厅提供20090101加工整理）" xfId="1324"/>
    <cellStyle name="好_云南省2008年中小学教职工情况（教育厅提供20090101加工整理）_Book1" xfId="1325"/>
    <cellStyle name="好_云南省2008年转移支付测算——州市本级考核部分及政策性测算" xfId="1326"/>
    <cellStyle name="好_云南省2008年转移支付测算——州市本级考核部分及政策性测算_Book1" xfId="1327"/>
    <cellStyle name="好_政府预算经济分类（2018给陈哥12.23）" xfId="1328"/>
    <cellStyle name="好_政府预算经济分类（2018给陈哥12.23）_19年社保基金预算（报预算陈哥20190104）" xfId="1329"/>
    <cellStyle name="好_指标四" xfId="1330"/>
    <cellStyle name="好_指标四_Book1" xfId="1331"/>
    <cellStyle name="好_指标五" xfId="1332"/>
    <cellStyle name="好_指标五_Book1" xfId="1333"/>
    <cellStyle name="好_总表" xfId="1334"/>
    <cellStyle name="后继超级链接" xfId="1335"/>
    <cellStyle name="后继超链接" xfId="1336"/>
    <cellStyle name="汇总 2" xfId="1337"/>
    <cellStyle name="汇总 3" xfId="1338"/>
    <cellStyle name="汇总 4" xfId="1339"/>
    <cellStyle name="计算 2" xfId="1340"/>
    <cellStyle name="计算 3" xfId="1341"/>
    <cellStyle name="计算 4" xfId="1342"/>
    <cellStyle name="计算 5" xfId="1343"/>
    <cellStyle name="检查单元格 2" xfId="1344"/>
    <cellStyle name="检查单元格 3" xfId="1345"/>
    <cellStyle name="检查单元格 4" xfId="1346"/>
    <cellStyle name="检查单元格 5" xfId="1347"/>
    <cellStyle name="解释性文本 2" xfId="1348"/>
    <cellStyle name="解释性文本 3" xfId="1349"/>
    <cellStyle name="解释性文本 4" xfId="1350"/>
    <cellStyle name="借出原因" xfId="1351"/>
    <cellStyle name="警告文本 2" xfId="1352"/>
    <cellStyle name="警告文本 3" xfId="1353"/>
    <cellStyle name="警告文本 4" xfId="1354"/>
    <cellStyle name="链接单元格 2" xfId="1355"/>
    <cellStyle name="链接单元格 3" xfId="1356"/>
    <cellStyle name="链接单元格 4" xfId="1357"/>
    <cellStyle name="霓付 [0]_ +Foil &amp; -FOIL &amp; PAPER" xfId="1358"/>
    <cellStyle name="霓付_ +Foil &amp; -FOIL &amp; PAPER" xfId="1359"/>
    <cellStyle name="烹拳 [0]_ +Foil &amp; -FOIL &amp; PAPER" xfId="1360"/>
    <cellStyle name="烹拳_ +Foil &amp; -FOIL &amp; PAPER" xfId="1361"/>
    <cellStyle name="普通_ 白土" xfId="1362"/>
    <cellStyle name="千分位[0]_ 白土" xfId="1363"/>
    <cellStyle name="千分位_ 白土" xfId="1364"/>
    <cellStyle name="千位[0]_ 方正PC" xfId="1365"/>
    <cellStyle name="千位_ 方正PC" xfId="1366"/>
    <cellStyle name="千位分隔 2" xfId="1367"/>
    <cellStyle name="千位分隔 2 2" xfId="1368"/>
    <cellStyle name="千位分隔 2 3" xfId="1369"/>
    <cellStyle name="千位分隔 3" xfId="1370"/>
    <cellStyle name="千位分隔 3 2" xfId="1371"/>
    <cellStyle name="千位分隔 4" xfId="1372"/>
    <cellStyle name="千位分隔 5" xfId="1373"/>
    <cellStyle name="千位分隔 6" xfId="1374"/>
    <cellStyle name="千位分隔[0] 2" xfId="1375"/>
    <cellStyle name="钎霖_4岿角利" xfId="1376"/>
    <cellStyle name="强调 1" xfId="1377"/>
    <cellStyle name="强调 2" xfId="1378"/>
    <cellStyle name="强调 3" xfId="1379"/>
    <cellStyle name="强调文字颜色 1 2" xfId="1380"/>
    <cellStyle name="强调文字颜色 1 3" xfId="1381"/>
    <cellStyle name="强调文字颜色 1 4" xfId="1382"/>
    <cellStyle name="强调文字颜色 1 5" xfId="1383"/>
    <cellStyle name="强调文字颜色 2 2" xfId="1384"/>
    <cellStyle name="强调文字颜色 2 3" xfId="1385"/>
    <cellStyle name="强调文字颜色 2 4" xfId="1386"/>
    <cellStyle name="强调文字颜色 2 5" xfId="1387"/>
    <cellStyle name="强调文字颜色 3 2" xfId="1388"/>
    <cellStyle name="强调文字颜色 3 3" xfId="1389"/>
    <cellStyle name="强调文字颜色 3 4" xfId="1390"/>
    <cellStyle name="强调文字颜色 3 5" xfId="1391"/>
    <cellStyle name="强调文字颜色 4 2" xfId="1392"/>
    <cellStyle name="强调文字颜色 4 3" xfId="1393"/>
    <cellStyle name="强调文字颜色 4 4" xfId="1394"/>
    <cellStyle name="强调文字颜色 4 5" xfId="1395"/>
    <cellStyle name="强调文字颜色 5 2" xfId="1396"/>
    <cellStyle name="强调文字颜色 5 3" xfId="1397"/>
    <cellStyle name="强调文字颜色 5 4" xfId="1398"/>
    <cellStyle name="强调文字颜色 5 5" xfId="1399"/>
    <cellStyle name="强调文字颜色 6 2" xfId="1400"/>
    <cellStyle name="强调文字颜色 6 3" xfId="1401"/>
    <cellStyle name="强调文字颜色 6 4" xfId="1402"/>
    <cellStyle name="强调文字颜色 6 5" xfId="1403"/>
    <cellStyle name="日期" xfId="1404"/>
    <cellStyle name="商品名称" xfId="1405"/>
    <cellStyle name="适中 2" xfId="1406"/>
    <cellStyle name="适中 3" xfId="1407"/>
    <cellStyle name="适中 4" xfId="1408"/>
    <cellStyle name="适中 5" xfId="1409"/>
    <cellStyle name="输出 2" xfId="1410"/>
    <cellStyle name="输出 3" xfId="1411"/>
    <cellStyle name="输出 4" xfId="1412"/>
    <cellStyle name="输出 5" xfId="1413"/>
    <cellStyle name="输入 2" xfId="1414"/>
    <cellStyle name="输入 3" xfId="1415"/>
    <cellStyle name="输入 4" xfId="1416"/>
    <cellStyle name="输入 5" xfId="1417"/>
    <cellStyle name="数量" xfId="1418"/>
    <cellStyle name="数字" xfId="1419"/>
    <cellStyle name="未定义" xfId="1420"/>
    <cellStyle name="小数" xfId="1421"/>
    <cellStyle name="样式 1" xfId="1422"/>
    <cellStyle name="样式 1 2" xfId="1423"/>
    <cellStyle name="样式 1 3" xfId="1424"/>
    <cellStyle name="样式 1_2008年中间业务计划（汇总）" xfId="1425"/>
    <cellStyle name="昗弨_Pacific Region P&amp;L" xfId="1426"/>
    <cellStyle name="着色 1 2" xfId="1427"/>
    <cellStyle name="着色 1 3" xfId="1428"/>
    <cellStyle name="着色 2 2" xfId="1429"/>
    <cellStyle name="着色 2 3" xfId="1430"/>
    <cellStyle name="着色 3 2" xfId="1431"/>
    <cellStyle name="着色 3 3" xfId="1432"/>
    <cellStyle name="着色 4 2" xfId="1433"/>
    <cellStyle name="着色 4 3" xfId="1434"/>
    <cellStyle name="着色 5 2" xfId="1435"/>
    <cellStyle name="着色 5 3" xfId="1436"/>
    <cellStyle name="着色 6 2" xfId="1437"/>
    <cellStyle name="着色 6 3" xfId="1438"/>
    <cellStyle name="寘嬫愗傝 [0.00]_Region Orders (2)" xfId="1439"/>
    <cellStyle name="寘嬫愗傝_Region Orders (2)" xfId="1440"/>
    <cellStyle name="注释 2" xfId="1441"/>
    <cellStyle name="注释 3" xfId="1442"/>
    <cellStyle name="注释 4" xfId="1443"/>
    <cellStyle name="注释 5" xfId="1444"/>
    <cellStyle name="资产" xfId="1445"/>
    <cellStyle name="콤마 [0]_BOILER-CO1" xfId="1446"/>
    <cellStyle name="콤마_BOILER-CO1" xfId="1447"/>
    <cellStyle name="통화 [0]_BOILER-CO1" xfId="1448"/>
    <cellStyle name="통화_BOILER-CO1" xfId="1449"/>
    <cellStyle name="표준_0N-HANDLING " xfId="14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6"/>
  <sheetViews>
    <sheetView showZeros="0" tabSelected="1" workbookViewId="0">
      <pane xSplit="1" ySplit="4" topLeftCell="B5" activePane="bottomRight" state="frozen"/>
      <selection/>
      <selection pane="topRight"/>
      <selection pane="bottomLeft"/>
      <selection pane="bottomRight" activeCell="V21" sqref="V21"/>
    </sheetView>
  </sheetViews>
  <sheetFormatPr defaultColWidth="9" defaultRowHeight="14.25" outlineLevelCol="7"/>
  <cols>
    <col min="1" max="1" width="20.25" style="3" customWidth="1"/>
    <col min="2" max="2" width="8.625" style="84" customWidth="1"/>
    <col min="3" max="3" width="8.5" style="84" customWidth="1"/>
    <col min="4" max="4" width="8.625" style="84" customWidth="1"/>
    <col min="5" max="5" width="5.125" style="82" customWidth="1"/>
    <col min="6" max="6" width="8.5" style="84" customWidth="1"/>
    <col min="7" max="7" width="7.625" style="84" customWidth="1"/>
    <col min="8" max="8" width="5.75" style="82" customWidth="1"/>
    <col min="9" max="16384" width="9" style="3"/>
  </cols>
  <sheetData>
    <row r="1" ht="24.75" customHeight="1" spans="1:8">
      <c r="A1" s="134" t="s">
        <v>0</v>
      </c>
      <c r="B1" s="134"/>
      <c r="C1" s="134"/>
      <c r="D1" s="135"/>
      <c r="E1" s="135"/>
      <c r="F1" s="135"/>
      <c r="G1" s="135"/>
      <c r="H1" s="135"/>
    </row>
    <row r="2" ht="15" customHeight="1" spans="1:8">
      <c r="A2" s="125" t="s">
        <v>1</v>
      </c>
      <c r="D2" s="138"/>
      <c r="E2" s="138"/>
      <c r="F2" s="138"/>
      <c r="H2" s="131" t="s">
        <v>2</v>
      </c>
    </row>
    <row r="3" ht="30.75" customHeight="1" spans="1:8">
      <c r="A3" s="132" t="s">
        <v>3</v>
      </c>
      <c r="B3" s="66" t="s">
        <v>4</v>
      </c>
      <c r="C3" s="66" t="s">
        <v>5</v>
      </c>
      <c r="D3" s="66" t="s">
        <v>6</v>
      </c>
      <c r="E3" s="113" t="s">
        <v>7</v>
      </c>
      <c r="F3" s="66" t="s">
        <v>8</v>
      </c>
      <c r="G3" s="66" t="s">
        <v>9</v>
      </c>
      <c r="H3" s="113" t="s">
        <v>10</v>
      </c>
    </row>
    <row r="4" s="133" customFormat="1" ht="19.9" customHeight="1" spans="1:8">
      <c r="A4" s="68" t="s">
        <v>11</v>
      </c>
      <c r="B4" s="69">
        <f>SUM(B5,B31,B91:B96)</f>
        <v>5749941</v>
      </c>
      <c r="C4" s="69">
        <f>SUM(C5,C31,C91:C96)</f>
        <v>9304195</v>
      </c>
      <c r="D4" s="69">
        <f>SUM(D5,D31,D91:D96)</f>
        <v>9289541</v>
      </c>
      <c r="E4" s="70">
        <f>IF(C4=0,"",SUM(D4/C4)*100)</f>
        <v>99.8425011513624</v>
      </c>
      <c r="F4" s="69">
        <f>SUM(F5,F31,F91:F96)</f>
        <v>10496241</v>
      </c>
      <c r="G4" s="69">
        <f>D4-F4</f>
        <v>-1206700</v>
      </c>
      <c r="H4" s="70">
        <f>IF(F4=0,"",SUM(G4/F4)*100)</f>
        <v>-11.4964966981989</v>
      </c>
    </row>
    <row r="5" s="133" customFormat="1" ht="19.9" customHeight="1" spans="1:8">
      <c r="A5" s="71" t="s">
        <v>12</v>
      </c>
      <c r="B5" s="69">
        <f>SUM(B6,B22)</f>
        <v>1310000</v>
      </c>
      <c r="C5" s="69">
        <f>SUM(C6,C22)</f>
        <v>1368560</v>
      </c>
      <c r="D5" s="69">
        <f>SUM(D6,D22)</f>
        <v>1353906</v>
      </c>
      <c r="E5" s="70">
        <f t="shared" ref="E5:E30" si="0">IF(C5=0,"",SUM(D5/C5)*100)</f>
        <v>98.9292394926054</v>
      </c>
      <c r="F5" s="69">
        <f>SUM(F6,F22)</f>
        <v>1213315</v>
      </c>
      <c r="G5" s="69">
        <f t="shared" ref="G5:G68" si="1">D5-F5</f>
        <v>140591</v>
      </c>
      <c r="H5" s="70">
        <f t="shared" ref="H5:H68" si="2">IF(F5=0,"",SUM(G5/F5)*100)</f>
        <v>11.5873454131862</v>
      </c>
    </row>
    <row r="6" s="133" customFormat="1" ht="19.9" customHeight="1" spans="1:8">
      <c r="A6" s="139" t="s">
        <v>13</v>
      </c>
      <c r="B6" s="69">
        <f>SUM(B7:B21)</f>
        <v>892377</v>
      </c>
      <c r="C6" s="69">
        <f>SUM(C7:C21)</f>
        <v>819579</v>
      </c>
      <c r="D6" s="69">
        <f>SUM(D7:D21)</f>
        <v>730792</v>
      </c>
      <c r="E6" s="70">
        <f t="shared" si="0"/>
        <v>89.1667551267175</v>
      </c>
      <c r="F6" s="69">
        <f>SUM(F7:F21)</f>
        <v>803419</v>
      </c>
      <c r="G6" s="69">
        <f t="shared" si="1"/>
        <v>-72627</v>
      </c>
      <c r="H6" s="70">
        <f t="shared" si="2"/>
        <v>-9.03974140516966</v>
      </c>
    </row>
    <row r="7" s="133" customFormat="1" ht="19.9" customHeight="1" spans="1:8">
      <c r="A7" s="139" t="s">
        <v>14</v>
      </c>
      <c r="B7" s="69">
        <v>274870</v>
      </c>
      <c r="C7" s="69">
        <v>243457</v>
      </c>
      <c r="D7" s="219">
        <v>217395</v>
      </c>
      <c r="E7" s="70">
        <f t="shared" si="0"/>
        <v>89.2950295123985</v>
      </c>
      <c r="F7" s="219">
        <v>250788</v>
      </c>
      <c r="G7" s="69">
        <f t="shared" si="1"/>
        <v>-33393</v>
      </c>
      <c r="H7" s="70">
        <f t="shared" si="2"/>
        <v>-13.3152303937987</v>
      </c>
    </row>
    <row r="8" s="133" customFormat="1" ht="19.9" customHeight="1" spans="1:8">
      <c r="A8" s="139" t="s">
        <v>15</v>
      </c>
      <c r="B8" s="69">
        <v>106186</v>
      </c>
      <c r="C8" s="69">
        <v>95098</v>
      </c>
      <c r="D8" s="219">
        <v>86610</v>
      </c>
      <c r="E8" s="70">
        <f t="shared" si="0"/>
        <v>91.0744705461734</v>
      </c>
      <c r="F8" s="219">
        <v>82078</v>
      </c>
      <c r="G8" s="69">
        <f t="shared" si="1"/>
        <v>4532</v>
      </c>
      <c r="H8" s="70">
        <f t="shared" si="2"/>
        <v>5.5215770364775</v>
      </c>
    </row>
    <row r="9" s="133" customFormat="1" ht="19.9" customHeight="1" spans="1:8">
      <c r="A9" s="139" t="s">
        <v>16</v>
      </c>
      <c r="B9" s="69">
        <v>33408</v>
      </c>
      <c r="C9" s="69">
        <v>28652</v>
      </c>
      <c r="D9" s="219">
        <v>27832</v>
      </c>
      <c r="E9" s="70">
        <f t="shared" si="0"/>
        <v>97.138070640793</v>
      </c>
      <c r="F9" s="219">
        <v>26655</v>
      </c>
      <c r="G9" s="69">
        <f t="shared" si="1"/>
        <v>1177</v>
      </c>
      <c r="H9" s="70">
        <f t="shared" si="2"/>
        <v>4.41568186081411</v>
      </c>
    </row>
    <row r="10" s="133" customFormat="1" ht="19.9" customHeight="1" spans="1:8">
      <c r="A10" s="139" t="s">
        <v>17</v>
      </c>
      <c r="B10" s="69">
        <v>61894</v>
      </c>
      <c r="C10" s="69">
        <v>61452</v>
      </c>
      <c r="D10" s="219">
        <v>51618</v>
      </c>
      <c r="E10" s="70">
        <f t="shared" si="0"/>
        <v>83.9972661589533</v>
      </c>
      <c r="F10" s="219">
        <v>47692</v>
      </c>
      <c r="G10" s="69">
        <f t="shared" si="1"/>
        <v>3926</v>
      </c>
      <c r="H10" s="70">
        <f t="shared" si="2"/>
        <v>8.2319885934748</v>
      </c>
    </row>
    <row r="11" s="133" customFormat="1" ht="19.9" customHeight="1" spans="1:8">
      <c r="A11" s="139" t="s">
        <v>18</v>
      </c>
      <c r="B11" s="69">
        <v>45201</v>
      </c>
      <c r="C11" s="69">
        <v>39589</v>
      </c>
      <c r="D11" s="219">
        <v>35975</v>
      </c>
      <c r="E11" s="70">
        <f t="shared" si="0"/>
        <v>90.871201596403</v>
      </c>
      <c r="F11" s="219">
        <v>40673</v>
      </c>
      <c r="G11" s="69">
        <f t="shared" si="1"/>
        <v>-4698</v>
      </c>
      <c r="H11" s="70">
        <f t="shared" si="2"/>
        <v>-11.5506601430925</v>
      </c>
    </row>
    <row r="12" s="133" customFormat="1" ht="19.9" customHeight="1" spans="1:8">
      <c r="A12" s="139" t="s">
        <v>19</v>
      </c>
      <c r="B12" s="69">
        <v>47789</v>
      </c>
      <c r="C12" s="69">
        <v>48680</v>
      </c>
      <c r="D12" s="219">
        <v>54608</v>
      </c>
      <c r="E12" s="70">
        <f t="shared" si="0"/>
        <v>112.177485620378</v>
      </c>
      <c r="F12" s="219">
        <v>48484</v>
      </c>
      <c r="G12" s="69">
        <f t="shared" si="1"/>
        <v>6124</v>
      </c>
      <c r="H12" s="70">
        <f t="shared" si="2"/>
        <v>12.6309710419932</v>
      </c>
    </row>
    <row r="13" s="133" customFormat="1" ht="19.9" customHeight="1" spans="1:8">
      <c r="A13" s="139" t="s">
        <v>20</v>
      </c>
      <c r="B13" s="69">
        <v>23308</v>
      </c>
      <c r="C13" s="69">
        <v>22556</v>
      </c>
      <c r="D13" s="219">
        <v>22125</v>
      </c>
      <c r="E13" s="70">
        <f t="shared" si="0"/>
        <v>98.0892002128037</v>
      </c>
      <c r="F13" s="219">
        <v>21289</v>
      </c>
      <c r="G13" s="69">
        <f t="shared" si="1"/>
        <v>836</v>
      </c>
      <c r="H13" s="70">
        <f t="shared" si="2"/>
        <v>3.92691061111372</v>
      </c>
    </row>
    <row r="14" s="133" customFormat="1" ht="19.9" customHeight="1" spans="1:8">
      <c r="A14" s="139" t="s">
        <v>21</v>
      </c>
      <c r="B14" s="69">
        <v>48695</v>
      </c>
      <c r="C14" s="69">
        <v>46788</v>
      </c>
      <c r="D14" s="219">
        <v>46602</v>
      </c>
      <c r="E14" s="70">
        <f t="shared" si="0"/>
        <v>99.6024621697871</v>
      </c>
      <c r="F14" s="219">
        <v>50437</v>
      </c>
      <c r="G14" s="69">
        <f t="shared" si="1"/>
        <v>-3835</v>
      </c>
      <c r="H14" s="70">
        <f t="shared" si="2"/>
        <v>-7.60354501655531</v>
      </c>
    </row>
    <row r="15" s="133" customFormat="1" ht="19.9" customHeight="1" spans="1:8">
      <c r="A15" s="139" t="s">
        <v>22</v>
      </c>
      <c r="B15" s="69">
        <v>37705</v>
      </c>
      <c r="C15" s="69">
        <v>34025</v>
      </c>
      <c r="D15" s="219">
        <v>10972</v>
      </c>
      <c r="E15" s="70">
        <f t="shared" si="0"/>
        <v>32.2468772961058</v>
      </c>
      <c r="F15" s="219">
        <v>32561</v>
      </c>
      <c r="G15" s="69">
        <f t="shared" si="1"/>
        <v>-21589</v>
      </c>
      <c r="H15" s="70">
        <f t="shared" si="2"/>
        <v>-66.3032462147968</v>
      </c>
    </row>
    <row r="16" s="133" customFormat="1" ht="19.9" customHeight="1" spans="1:8">
      <c r="A16" s="139" t="s">
        <v>23</v>
      </c>
      <c r="B16" s="69">
        <v>40374</v>
      </c>
      <c r="C16" s="69">
        <v>42184</v>
      </c>
      <c r="D16" s="219">
        <v>42201</v>
      </c>
      <c r="E16" s="70">
        <f t="shared" si="0"/>
        <v>100.040299639674</v>
      </c>
      <c r="F16" s="219">
        <v>37606</v>
      </c>
      <c r="G16" s="69">
        <f t="shared" si="1"/>
        <v>4595</v>
      </c>
      <c r="H16" s="70">
        <f t="shared" si="2"/>
        <v>12.2187948731585</v>
      </c>
    </row>
    <row r="17" s="133" customFormat="1" ht="19.9" customHeight="1" spans="1:8">
      <c r="A17" s="139" t="s">
        <v>24</v>
      </c>
      <c r="B17" s="69">
        <v>68463</v>
      </c>
      <c r="C17" s="69">
        <v>53049</v>
      </c>
      <c r="D17" s="219">
        <v>50096</v>
      </c>
      <c r="E17" s="70">
        <f t="shared" si="0"/>
        <v>94.4334483213633</v>
      </c>
      <c r="F17" s="219">
        <v>66026</v>
      </c>
      <c r="G17" s="69">
        <f t="shared" si="1"/>
        <v>-15930</v>
      </c>
      <c r="H17" s="70">
        <f t="shared" si="2"/>
        <v>-24.1268591161058</v>
      </c>
    </row>
    <row r="18" s="133" customFormat="1" ht="19.9" customHeight="1" spans="1:8">
      <c r="A18" s="139" t="s">
        <v>25</v>
      </c>
      <c r="B18" s="69">
        <v>97656</v>
      </c>
      <c r="C18" s="69">
        <v>98314</v>
      </c>
      <c r="D18" s="219">
        <v>78054</v>
      </c>
      <c r="E18" s="70">
        <f t="shared" si="0"/>
        <v>79.3925585369327</v>
      </c>
      <c r="F18" s="219">
        <v>93364</v>
      </c>
      <c r="G18" s="69">
        <f t="shared" si="1"/>
        <v>-15310</v>
      </c>
      <c r="H18" s="70">
        <f t="shared" si="2"/>
        <v>-16.398183454008</v>
      </c>
    </row>
    <row r="19" s="133" customFormat="1" ht="19.9" customHeight="1" spans="1:8">
      <c r="A19" s="139" t="s">
        <v>26</v>
      </c>
      <c r="B19" s="69">
        <v>1708</v>
      </c>
      <c r="C19" s="69">
        <v>1242</v>
      </c>
      <c r="D19" s="219">
        <v>1265</v>
      </c>
      <c r="E19" s="70">
        <f t="shared" si="0"/>
        <v>101.851851851852</v>
      </c>
      <c r="F19" s="219">
        <v>1631</v>
      </c>
      <c r="G19" s="69">
        <f t="shared" si="1"/>
        <v>-366</v>
      </c>
      <c r="H19" s="70">
        <f t="shared" si="2"/>
        <v>-22.4402207234825</v>
      </c>
    </row>
    <row r="20" s="133" customFormat="1" ht="19.9" customHeight="1" spans="1:8">
      <c r="A20" s="139" t="s">
        <v>27</v>
      </c>
      <c r="B20" s="69">
        <v>5120</v>
      </c>
      <c r="C20" s="69">
        <v>4492</v>
      </c>
      <c r="D20" s="219">
        <v>4338</v>
      </c>
      <c r="E20" s="70">
        <f t="shared" si="0"/>
        <v>96.5716829919858</v>
      </c>
      <c r="F20" s="219">
        <v>3969</v>
      </c>
      <c r="G20" s="69">
        <f t="shared" si="1"/>
        <v>369</v>
      </c>
      <c r="H20" s="70">
        <f t="shared" si="2"/>
        <v>9.29705215419501</v>
      </c>
    </row>
    <row r="21" s="133" customFormat="1" ht="19.9" customHeight="1" spans="1:8">
      <c r="A21" s="139" t="s">
        <v>28</v>
      </c>
      <c r="B21" s="69">
        <v>0</v>
      </c>
      <c r="C21" s="69">
        <v>1</v>
      </c>
      <c r="D21" s="219">
        <v>1101</v>
      </c>
      <c r="E21" s="70">
        <f t="shared" si="0"/>
        <v>110100</v>
      </c>
      <c r="F21" s="219">
        <v>166</v>
      </c>
      <c r="G21" s="69">
        <f t="shared" si="1"/>
        <v>935</v>
      </c>
      <c r="H21" s="70">
        <f t="shared" si="2"/>
        <v>563.253012048193</v>
      </c>
    </row>
    <row r="22" s="133" customFormat="1" ht="19.9" customHeight="1" spans="1:8">
      <c r="A22" s="139" t="s">
        <v>29</v>
      </c>
      <c r="B22" s="69">
        <f>SUM(B23:B30)</f>
        <v>417623</v>
      </c>
      <c r="C22" s="69">
        <f>SUM(C23:C30)</f>
        <v>548981</v>
      </c>
      <c r="D22" s="69">
        <f>SUM(D23:D30)</f>
        <v>623114</v>
      </c>
      <c r="E22" s="70">
        <f t="shared" si="0"/>
        <v>113.503746031283</v>
      </c>
      <c r="F22" s="69">
        <f>SUM(F23:F30)</f>
        <v>409896</v>
      </c>
      <c r="G22" s="69">
        <f t="shared" si="1"/>
        <v>213218</v>
      </c>
      <c r="H22" s="70">
        <f t="shared" si="2"/>
        <v>52.0175849483771</v>
      </c>
    </row>
    <row r="23" s="133" customFormat="1" ht="19.9" customHeight="1" spans="1:8">
      <c r="A23" s="139" t="s">
        <v>30</v>
      </c>
      <c r="B23" s="69">
        <v>42192</v>
      </c>
      <c r="C23" s="69">
        <v>39514</v>
      </c>
      <c r="D23" s="219">
        <v>36424</v>
      </c>
      <c r="E23" s="70">
        <f t="shared" si="0"/>
        <v>92.1799868401073</v>
      </c>
      <c r="F23" s="219">
        <v>39199</v>
      </c>
      <c r="G23" s="69">
        <f t="shared" si="1"/>
        <v>-2775</v>
      </c>
      <c r="H23" s="70">
        <f t="shared" si="2"/>
        <v>-7.0792622260772</v>
      </c>
    </row>
    <row r="24" s="133" customFormat="1" ht="19.9" customHeight="1" spans="1:8">
      <c r="A24" s="139" t="s">
        <v>31</v>
      </c>
      <c r="B24" s="69">
        <v>65341</v>
      </c>
      <c r="C24" s="69">
        <v>68834</v>
      </c>
      <c r="D24" s="219">
        <v>71529</v>
      </c>
      <c r="E24" s="70">
        <f t="shared" si="0"/>
        <v>103.915216317518</v>
      </c>
      <c r="F24" s="219">
        <v>81398</v>
      </c>
      <c r="G24" s="69">
        <f t="shared" si="1"/>
        <v>-9869</v>
      </c>
      <c r="H24" s="70">
        <f t="shared" si="2"/>
        <v>-12.1243765203076</v>
      </c>
    </row>
    <row r="25" s="133" customFormat="1" ht="19.9" customHeight="1" spans="1:8">
      <c r="A25" s="139" t="s">
        <v>32</v>
      </c>
      <c r="B25" s="69">
        <v>87985</v>
      </c>
      <c r="C25" s="69">
        <v>104649</v>
      </c>
      <c r="D25" s="219">
        <v>134955</v>
      </c>
      <c r="E25" s="70">
        <f t="shared" si="0"/>
        <v>128.959665166413</v>
      </c>
      <c r="F25" s="219">
        <v>80782</v>
      </c>
      <c r="G25" s="69">
        <f t="shared" si="1"/>
        <v>54173</v>
      </c>
      <c r="H25" s="70">
        <f t="shared" si="2"/>
        <v>67.0607313510435</v>
      </c>
    </row>
    <row r="26" s="133" customFormat="1" ht="19.9" customHeight="1" spans="1:8">
      <c r="A26" s="139" t="s">
        <v>33</v>
      </c>
      <c r="B26" s="69">
        <v>9</v>
      </c>
      <c r="C26" s="69">
        <v>18498</v>
      </c>
      <c r="D26" s="219">
        <v>36976</v>
      </c>
      <c r="E26" s="70">
        <f t="shared" si="0"/>
        <v>199.891880203265</v>
      </c>
      <c r="F26" s="219">
        <v>2816</v>
      </c>
      <c r="G26" s="69">
        <f t="shared" si="1"/>
        <v>34160</v>
      </c>
      <c r="H26" s="70">
        <f t="shared" si="2"/>
        <v>1213.06818181818</v>
      </c>
    </row>
    <row r="27" s="133" customFormat="1" ht="19.9" customHeight="1" spans="1:8">
      <c r="A27" s="139" t="s">
        <v>34</v>
      </c>
      <c r="B27" s="69">
        <v>185678</v>
      </c>
      <c r="C27" s="69">
        <v>195142</v>
      </c>
      <c r="D27" s="219">
        <v>281439</v>
      </c>
      <c r="E27" s="70">
        <f t="shared" si="0"/>
        <v>144.222668620799</v>
      </c>
      <c r="F27" s="219">
        <v>166305</v>
      </c>
      <c r="G27" s="69">
        <f t="shared" si="1"/>
        <v>115134</v>
      </c>
      <c r="H27" s="70">
        <f t="shared" si="2"/>
        <v>69.2306304681158</v>
      </c>
    </row>
    <row r="28" s="133" customFormat="1" ht="19.9" customHeight="1" spans="1:8">
      <c r="A28" s="139" t="s">
        <v>35</v>
      </c>
      <c r="B28" s="69">
        <v>20</v>
      </c>
      <c r="C28" s="69">
        <v>63060</v>
      </c>
      <c r="D28" s="219">
        <v>59</v>
      </c>
      <c r="E28" s="70">
        <f t="shared" si="0"/>
        <v>0.0935616872819537</v>
      </c>
      <c r="F28" s="219">
        <v>1062</v>
      </c>
      <c r="G28" s="69">
        <f t="shared" si="1"/>
        <v>-1003</v>
      </c>
      <c r="H28" s="70">
        <f t="shared" si="2"/>
        <v>-94.4444444444444</v>
      </c>
    </row>
    <row r="29" s="133" customFormat="1" ht="19.9" customHeight="1" spans="1:8">
      <c r="A29" s="139" t="s">
        <v>36</v>
      </c>
      <c r="B29" s="69">
        <v>35305</v>
      </c>
      <c r="C29" s="69">
        <v>40278</v>
      </c>
      <c r="D29" s="219">
        <v>40832</v>
      </c>
      <c r="E29" s="70">
        <f t="shared" si="0"/>
        <v>101.375440687224</v>
      </c>
      <c r="F29" s="219">
        <v>33192</v>
      </c>
      <c r="G29" s="69">
        <f t="shared" si="1"/>
        <v>7640</v>
      </c>
      <c r="H29" s="70">
        <f t="shared" si="2"/>
        <v>23.0175946011087</v>
      </c>
    </row>
    <row r="30" s="133" customFormat="1" ht="19.9" customHeight="1" spans="1:8">
      <c r="A30" s="139" t="s">
        <v>37</v>
      </c>
      <c r="B30" s="69">
        <v>1093</v>
      </c>
      <c r="C30" s="69">
        <v>19006</v>
      </c>
      <c r="D30" s="219">
        <v>20900</v>
      </c>
      <c r="E30" s="70">
        <f t="shared" si="0"/>
        <v>109.965274123961</v>
      </c>
      <c r="F30" s="219">
        <v>5142</v>
      </c>
      <c r="G30" s="69">
        <f t="shared" si="1"/>
        <v>15758</v>
      </c>
      <c r="H30" s="70">
        <f t="shared" si="2"/>
        <v>306.456631660832</v>
      </c>
    </row>
    <row r="31" s="133" customFormat="1" ht="19.9" customHeight="1" spans="1:8">
      <c r="A31" s="139" t="s">
        <v>38</v>
      </c>
      <c r="B31" s="69">
        <f>SUM(B32,B38,B70)</f>
        <v>3334972</v>
      </c>
      <c r="C31" s="69">
        <f>SUM(C32,C38,C70)</f>
        <v>5207340</v>
      </c>
      <c r="D31" s="69">
        <f>SUM(D32,D38,D70)</f>
        <v>5207340</v>
      </c>
      <c r="E31" s="69">
        <f>SUM(E32,E38,E70)</f>
        <v>0</v>
      </c>
      <c r="F31" s="69">
        <f>SUM(F32,F38,F70)</f>
        <v>5578998</v>
      </c>
      <c r="G31" s="69">
        <f t="shared" si="1"/>
        <v>-371658</v>
      </c>
      <c r="H31" s="70">
        <f t="shared" si="2"/>
        <v>-6.66173388124534</v>
      </c>
    </row>
    <row r="32" s="133" customFormat="1" ht="19.9" customHeight="1" spans="1:8">
      <c r="A32" s="141" t="s">
        <v>39</v>
      </c>
      <c r="B32" s="69">
        <f>SUM(B33:B37)</f>
        <v>170002</v>
      </c>
      <c r="C32" s="69">
        <f>SUM(C33:C37)</f>
        <v>170002</v>
      </c>
      <c r="D32" s="69">
        <f>SUM(D33:D37)</f>
        <v>170002</v>
      </c>
      <c r="E32" s="69">
        <f>SUM(E33:E37)</f>
        <v>0</v>
      </c>
      <c r="F32" s="69">
        <f>SUM(F33:F37)</f>
        <v>170002</v>
      </c>
      <c r="G32" s="69">
        <f t="shared" si="1"/>
        <v>0</v>
      </c>
      <c r="H32" s="70">
        <f t="shared" si="2"/>
        <v>0</v>
      </c>
    </row>
    <row r="33" s="133" customFormat="1" ht="19.9" customHeight="1" spans="1:8">
      <c r="A33" s="141" t="s">
        <v>40</v>
      </c>
      <c r="B33" s="69">
        <v>9997</v>
      </c>
      <c r="C33" s="69">
        <v>9997</v>
      </c>
      <c r="D33" s="69">
        <v>9997</v>
      </c>
      <c r="E33" s="69"/>
      <c r="F33" s="69">
        <v>9997</v>
      </c>
      <c r="G33" s="69">
        <f t="shared" si="1"/>
        <v>0</v>
      </c>
      <c r="H33" s="70">
        <f t="shared" si="2"/>
        <v>0</v>
      </c>
    </row>
    <row r="34" s="133" customFormat="1" ht="19.9" customHeight="1" spans="1:8">
      <c r="A34" s="141" t="s">
        <v>41</v>
      </c>
      <c r="B34" s="69">
        <v>6666</v>
      </c>
      <c r="C34" s="69">
        <v>6666</v>
      </c>
      <c r="D34" s="69">
        <v>6666</v>
      </c>
      <c r="E34" s="69"/>
      <c r="F34" s="69">
        <v>6666</v>
      </c>
      <c r="G34" s="69">
        <f t="shared" si="1"/>
        <v>0</v>
      </c>
      <c r="H34" s="70">
        <f t="shared" si="2"/>
        <v>0</v>
      </c>
    </row>
    <row r="35" s="133" customFormat="1" ht="19.9" customHeight="1" spans="1:8">
      <c r="A35" s="141" t="s">
        <v>42</v>
      </c>
      <c r="B35" s="69">
        <v>36036</v>
      </c>
      <c r="C35" s="69">
        <v>36036</v>
      </c>
      <c r="D35" s="69">
        <v>36036</v>
      </c>
      <c r="E35" s="69"/>
      <c r="F35" s="69">
        <v>36036</v>
      </c>
      <c r="G35" s="69">
        <f t="shared" si="1"/>
        <v>0</v>
      </c>
      <c r="H35" s="70">
        <f t="shared" si="2"/>
        <v>0</v>
      </c>
    </row>
    <row r="36" s="133" customFormat="1" ht="19.9" customHeight="1" spans="1:8">
      <c r="A36" s="141" t="s">
        <v>43</v>
      </c>
      <c r="B36" s="69">
        <v>4118</v>
      </c>
      <c r="C36" s="69">
        <v>4118</v>
      </c>
      <c r="D36" s="69">
        <v>4118</v>
      </c>
      <c r="E36" s="69"/>
      <c r="F36" s="69">
        <v>4118</v>
      </c>
      <c r="G36" s="69">
        <f t="shared" si="1"/>
        <v>0</v>
      </c>
      <c r="H36" s="70">
        <f t="shared" si="2"/>
        <v>0</v>
      </c>
    </row>
    <row r="37" s="133" customFormat="1" ht="19.9" customHeight="1" spans="1:8">
      <c r="A37" s="141" t="s">
        <v>44</v>
      </c>
      <c r="B37" s="69">
        <v>113185</v>
      </c>
      <c r="C37" s="69">
        <v>113185</v>
      </c>
      <c r="D37" s="69">
        <v>113185</v>
      </c>
      <c r="E37" s="69"/>
      <c r="F37" s="69">
        <v>113185</v>
      </c>
      <c r="G37" s="69">
        <f t="shared" si="1"/>
        <v>0</v>
      </c>
      <c r="H37" s="70">
        <f t="shared" si="2"/>
        <v>0</v>
      </c>
    </row>
    <row r="38" s="133" customFormat="1" ht="19.9" customHeight="1" spans="1:8">
      <c r="A38" s="141" t="s">
        <v>45</v>
      </c>
      <c r="B38" s="69">
        <f>SUM(B39:B69)</f>
        <v>3133770</v>
      </c>
      <c r="C38" s="69">
        <f>SUM(C39:C69)</f>
        <v>4366173</v>
      </c>
      <c r="D38" s="69">
        <f>SUM(D39:D69)</f>
        <v>4366173</v>
      </c>
      <c r="E38" s="69"/>
      <c r="F38" s="69">
        <f>SUM(F39:F69)</f>
        <v>4768665</v>
      </c>
      <c r="G38" s="69">
        <f t="shared" si="1"/>
        <v>-402492</v>
      </c>
      <c r="H38" s="70">
        <f t="shared" si="2"/>
        <v>-8.44034965760858</v>
      </c>
    </row>
    <row r="39" s="133" customFormat="1" ht="19.9" customHeight="1" spans="1:8">
      <c r="A39" s="141" t="s">
        <v>46</v>
      </c>
      <c r="B39" s="69"/>
      <c r="C39" s="69">
        <v>19623</v>
      </c>
      <c r="D39" s="219">
        <v>19623</v>
      </c>
      <c r="E39" s="69"/>
      <c r="F39" s="219">
        <v>19623</v>
      </c>
      <c r="G39" s="69">
        <f t="shared" si="1"/>
        <v>0</v>
      </c>
      <c r="H39" s="70">
        <f t="shared" si="2"/>
        <v>0</v>
      </c>
    </row>
    <row r="40" s="133" customFormat="1" ht="19.9" customHeight="1" spans="1:8">
      <c r="A40" s="141" t="s">
        <v>47</v>
      </c>
      <c r="B40" s="69">
        <v>1372043</v>
      </c>
      <c r="C40" s="219">
        <v>1473389</v>
      </c>
      <c r="D40" s="219">
        <v>1473389</v>
      </c>
      <c r="E40" s="69"/>
      <c r="F40" s="219">
        <v>1359203</v>
      </c>
      <c r="G40" s="69">
        <f t="shared" si="1"/>
        <v>114186</v>
      </c>
      <c r="H40" s="70">
        <f t="shared" si="2"/>
        <v>8.40095261708516</v>
      </c>
    </row>
    <row r="41" s="133" customFormat="1" ht="19.9" customHeight="1" spans="1:8">
      <c r="A41" s="141" t="s">
        <v>48</v>
      </c>
      <c r="B41" s="69">
        <v>204418</v>
      </c>
      <c r="C41" s="219">
        <v>274563</v>
      </c>
      <c r="D41" s="219">
        <v>274563</v>
      </c>
      <c r="E41" s="69"/>
      <c r="F41" s="219">
        <v>241462</v>
      </c>
      <c r="G41" s="69">
        <f t="shared" si="1"/>
        <v>33101</v>
      </c>
      <c r="H41" s="70">
        <f t="shared" si="2"/>
        <v>13.7085752623601</v>
      </c>
    </row>
    <row r="42" s="133" customFormat="1" ht="19.9" customHeight="1" spans="1:8">
      <c r="A42" s="141" t="s">
        <v>49</v>
      </c>
      <c r="B42" s="69">
        <v>24511</v>
      </c>
      <c r="C42" s="219">
        <v>156583</v>
      </c>
      <c r="D42" s="219">
        <v>156583</v>
      </c>
      <c r="E42" s="69"/>
      <c r="F42" s="219">
        <v>351905</v>
      </c>
      <c r="G42" s="69">
        <f t="shared" si="1"/>
        <v>-195322</v>
      </c>
      <c r="H42" s="70">
        <f t="shared" si="2"/>
        <v>-55.5041843679402</v>
      </c>
    </row>
    <row r="43" s="133" customFormat="1" ht="19.9" customHeight="1" spans="1:8">
      <c r="A43" s="141" t="s">
        <v>50</v>
      </c>
      <c r="B43" s="69">
        <v>3747</v>
      </c>
      <c r="C43" s="219">
        <v>4719</v>
      </c>
      <c r="D43" s="219">
        <v>4719</v>
      </c>
      <c r="E43" s="69"/>
      <c r="F43" s="219">
        <v>4119</v>
      </c>
      <c r="G43" s="69">
        <f t="shared" si="1"/>
        <v>600</v>
      </c>
      <c r="H43" s="70">
        <f t="shared" si="2"/>
        <v>14.5666423889294</v>
      </c>
    </row>
    <row r="44" s="133" customFormat="1" ht="19.9" customHeight="1" spans="1:8">
      <c r="A44" s="141" t="s">
        <v>51</v>
      </c>
      <c r="B44" s="69"/>
      <c r="C44" s="219">
        <v>-4650</v>
      </c>
      <c r="D44" s="219">
        <v>-4650</v>
      </c>
      <c r="E44" s="69"/>
      <c r="F44" s="219">
        <v>-4650</v>
      </c>
      <c r="G44" s="69">
        <f t="shared" si="1"/>
        <v>0</v>
      </c>
      <c r="H44" s="70">
        <f t="shared" si="2"/>
        <v>0</v>
      </c>
    </row>
    <row r="45" s="133" customFormat="1" ht="19.9" customHeight="1" spans="1:8">
      <c r="A45" s="141" t="s">
        <v>52</v>
      </c>
      <c r="B45" s="69">
        <v>35254</v>
      </c>
      <c r="C45" s="219">
        <v>55452</v>
      </c>
      <c r="D45" s="219">
        <v>55452</v>
      </c>
      <c r="E45" s="69"/>
      <c r="F45" s="219">
        <v>53232</v>
      </c>
      <c r="G45" s="69">
        <f t="shared" si="1"/>
        <v>2220</v>
      </c>
      <c r="H45" s="70">
        <f t="shared" si="2"/>
        <v>4.17042380522994</v>
      </c>
    </row>
    <row r="46" s="133" customFormat="1" ht="19.9" customHeight="1" spans="1:8">
      <c r="A46" s="141" t="s">
        <v>53</v>
      </c>
      <c r="B46" s="69">
        <v>88603</v>
      </c>
      <c r="C46" s="219">
        <v>99698</v>
      </c>
      <c r="D46" s="219">
        <v>99698</v>
      </c>
      <c r="E46" s="69"/>
      <c r="F46" s="219">
        <v>104335</v>
      </c>
      <c r="G46" s="69">
        <f t="shared" si="1"/>
        <v>-4637</v>
      </c>
      <c r="H46" s="70">
        <f t="shared" si="2"/>
        <v>-4.44433794987301</v>
      </c>
    </row>
    <row r="47" s="133" customFormat="1" ht="19.9" customHeight="1" spans="1:8">
      <c r="A47" s="141" t="s">
        <v>54</v>
      </c>
      <c r="B47" s="69">
        <v>253283</v>
      </c>
      <c r="C47" s="219">
        <v>253376</v>
      </c>
      <c r="D47" s="219">
        <v>253376</v>
      </c>
      <c r="E47" s="69"/>
      <c r="F47" s="219">
        <v>261858</v>
      </c>
      <c r="G47" s="69">
        <f t="shared" si="1"/>
        <v>-8482</v>
      </c>
      <c r="H47" s="70">
        <f t="shared" si="2"/>
        <v>-3.23916015550413</v>
      </c>
    </row>
    <row r="48" s="133" customFormat="1" ht="19.9" customHeight="1" spans="1:8">
      <c r="A48" s="141" t="s">
        <v>55</v>
      </c>
      <c r="B48" s="69">
        <v>10029</v>
      </c>
      <c r="C48" s="219">
        <v>1832</v>
      </c>
      <c r="D48" s="219">
        <v>1832</v>
      </c>
      <c r="E48" s="69"/>
      <c r="F48" s="219">
        <v>1787</v>
      </c>
      <c r="G48" s="69">
        <f t="shared" si="1"/>
        <v>45</v>
      </c>
      <c r="H48" s="70">
        <f t="shared" si="2"/>
        <v>2.51818690542809</v>
      </c>
    </row>
    <row r="49" s="133" customFormat="1" ht="19.9" customHeight="1" spans="1:8">
      <c r="A49" s="141" t="s">
        <v>56</v>
      </c>
      <c r="B49" s="69">
        <v>85166</v>
      </c>
      <c r="C49" s="219">
        <v>93587</v>
      </c>
      <c r="D49" s="219">
        <v>93587</v>
      </c>
      <c r="E49" s="69"/>
      <c r="F49" s="219">
        <v>93817</v>
      </c>
      <c r="G49" s="69">
        <f t="shared" si="1"/>
        <v>-230</v>
      </c>
      <c r="H49" s="70">
        <f t="shared" si="2"/>
        <v>-0.24515812699191</v>
      </c>
    </row>
    <row r="50" s="133" customFormat="1" ht="19.9" customHeight="1" spans="1:8">
      <c r="A50" s="141" t="s">
        <v>57</v>
      </c>
      <c r="B50" s="69">
        <v>64520</v>
      </c>
      <c r="C50" s="219">
        <v>180917</v>
      </c>
      <c r="D50" s="219">
        <v>180917</v>
      </c>
      <c r="E50" s="69"/>
      <c r="F50" s="219">
        <v>73198</v>
      </c>
      <c r="G50" s="69">
        <f t="shared" si="1"/>
        <v>107719</v>
      </c>
      <c r="H50" s="70">
        <f t="shared" si="2"/>
        <v>147.161124620891</v>
      </c>
    </row>
    <row r="51" s="133" customFormat="1" ht="19.9" customHeight="1" spans="1:8">
      <c r="A51" s="141" t="s">
        <v>58</v>
      </c>
      <c r="B51" s="69">
        <v>388</v>
      </c>
      <c r="C51" s="219"/>
      <c r="D51" s="219"/>
      <c r="E51" s="69"/>
      <c r="F51" s="219"/>
      <c r="G51" s="69">
        <f t="shared" si="1"/>
        <v>0</v>
      </c>
      <c r="H51" s="70" t="str">
        <f t="shared" si="2"/>
        <v/>
      </c>
    </row>
    <row r="52" s="133" customFormat="1" ht="19.9" customHeight="1" spans="1:8">
      <c r="A52" s="141" t="s">
        <v>59</v>
      </c>
      <c r="B52" s="69">
        <v>22286</v>
      </c>
      <c r="C52" s="219">
        <v>25640</v>
      </c>
      <c r="D52" s="219">
        <v>25640</v>
      </c>
      <c r="E52" s="69"/>
      <c r="F52" s="219">
        <v>25375</v>
      </c>
      <c r="G52" s="69">
        <f t="shared" si="1"/>
        <v>265</v>
      </c>
      <c r="H52" s="70">
        <f t="shared" si="2"/>
        <v>1.04433497536946</v>
      </c>
    </row>
    <row r="53" s="133" customFormat="1" ht="19.9" customHeight="1" spans="1:8">
      <c r="A53" s="141" t="s">
        <v>60</v>
      </c>
      <c r="B53" s="69">
        <v>145829</v>
      </c>
      <c r="C53" s="219">
        <v>201085</v>
      </c>
      <c r="D53" s="219">
        <v>201085</v>
      </c>
      <c r="E53" s="69"/>
      <c r="F53" s="219">
        <v>205984</v>
      </c>
      <c r="G53" s="69">
        <f t="shared" si="1"/>
        <v>-4899</v>
      </c>
      <c r="H53" s="70">
        <f t="shared" si="2"/>
        <v>-2.37834006524779</v>
      </c>
    </row>
    <row r="54" s="133" customFormat="1" ht="19.9" customHeight="1" spans="1:8">
      <c r="A54" s="141" t="s">
        <v>61</v>
      </c>
      <c r="B54" s="69">
        <v>58</v>
      </c>
      <c r="C54" s="219"/>
      <c r="D54" s="219"/>
      <c r="E54" s="69"/>
      <c r="F54" s="219">
        <v>788</v>
      </c>
      <c r="G54" s="69">
        <f t="shared" si="1"/>
        <v>-788</v>
      </c>
      <c r="H54" s="70">
        <f t="shared" si="2"/>
        <v>-100</v>
      </c>
    </row>
    <row r="55" s="133" customFormat="1" ht="19.9" customHeight="1" spans="1:8">
      <c r="A55" s="141" t="s">
        <v>62</v>
      </c>
      <c r="B55" s="69">
        <v>7902</v>
      </c>
      <c r="C55" s="219">
        <v>13565</v>
      </c>
      <c r="D55" s="219">
        <v>13565</v>
      </c>
      <c r="E55" s="69"/>
      <c r="F55" s="219">
        <v>8838</v>
      </c>
      <c r="G55" s="69">
        <f t="shared" si="1"/>
        <v>4727</v>
      </c>
      <c r="H55" s="70">
        <f t="shared" si="2"/>
        <v>53.4849513464585</v>
      </c>
    </row>
    <row r="56" s="133" customFormat="1" ht="19.9" customHeight="1" spans="1:8">
      <c r="A56" s="141" t="s">
        <v>63</v>
      </c>
      <c r="B56" s="69">
        <v>294432</v>
      </c>
      <c r="C56" s="219">
        <v>427594</v>
      </c>
      <c r="D56" s="219">
        <v>427594</v>
      </c>
      <c r="E56" s="69"/>
      <c r="F56" s="219">
        <v>390074</v>
      </c>
      <c r="G56" s="69">
        <f t="shared" si="1"/>
        <v>37520</v>
      </c>
      <c r="H56" s="70">
        <f t="shared" si="2"/>
        <v>9.61868773617314</v>
      </c>
    </row>
    <row r="57" s="133" customFormat="1" ht="19.9" customHeight="1" spans="1:8">
      <c r="A57" s="141" t="s">
        <v>64</v>
      </c>
      <c r="B57" s="69">
        <v>245923</v>
      </c>
      <c r="C57" s="219">
        <v>288105</v>
      </c>
      <c r="D57" s="219">
        <v>288105</v>
      </c>
      <c r="E57" s="69"/>
      <c r="F57" s="219">
        <v>271229</v>
      </c>
      <c r="G57" s="69">
        <f t="shared" si="1"/>
        <v>16876</v>
      </c>
      <c r="H57" s="70">
        <f t="shared" si="2"/>
        <v>6.22204852725925</v>
      </c>
    </row>
    <row r="58" s="133" customFormat="1" ht="19.9" customHeight="1" spans="1:8">
      <c r="A58" s="141" t="s">
        <v>65</v>
      </c>
      <c r="B58" s="69">
        <v>18428</v>
      </c>
      <c r="C58" s="219">
        <v>51714</v>
      </c>
      <c r="D58" s="219">
        <v>51714</v>
      </c>
      <c r="E58" s="69"/>
      <c r="F58" s="219">
        <v>33391</v>
      </c>
      <c r="G58" s="69">
        <f t="shared" si="1"/>
        <v>18323</v>
      </c>
      <c r="H58" s="70">
        <f t="shared" si="2"/>
        <v>54.8740678625977</v>
      </c>
    </row>
    <row r="59" s="133" customFormat="1" ht="19.9" customHeight="1" spans="1:8">
      <c r="A59" s="141" t="s">
        <v>66</v>
      </c>
      <c r="B59" s="69">
        <v>240308</v>
      </c>
      <c r="C59" s="219">
        <v>508203</v>
      </c>
      <c r="D59" s="219">
        <v>508203</v>
      </c>
      <c r="E59" s="69"/>
      <c r="F59" s="219">
        <v>974541</v>
      </c>
      <c r="G59" s="69">
        <f t="shared" si="1"/>
        <v>-466338</v>
      </c>
      <c r="H59" s="70">
        <f t="shared" si="2"/>
        <v>-47.8520657417184</v>
      </c>
    </row>
    <row r="60" s="133" customFormat="1" ht="19.9" customHeight="1" spans="1:8">
      <c r="A60" s="141" t="s">
        <v>67</v>
      </c>
      <c r="B60" s="69"/>
      <c r="C60" s="219">
        <v>202332</v>
      </c>
      <c r="D60" s="219">
        <v>202332</v>
      </c>
      <c r="E60" s="69"/>
      <c r="F60" s="219">
        <v>151473</v>
      </c>
      <c r="G60" s="69">
        <f t="shared" si="1"/>
        <v>50859</v>
      </c>
      <c r="H60" s="70">
        <f t="shared" si="2"/>
        <v>33.5762809213523</v>
      </c>
    </row>
    <row r="61" s="133" customFormat="1" ht="19.9" customHeight="1" spans="1:8">
      <c r="A61" s="141" t="s">
        <v>68</v>
      </c>
      <c r="B61" s="69">
        <v>738</v>
      </c>
      <c r="C61" s="219"/>
      <c r="D61" s="219"/>
      <c r="E61" s="69"/>
      <c r="F61" s="219"/>
      <c r="G61" s="69">
        <f t="shared" si="1"/>
        <v>0</v>
      </c>
      <c r="H61" s="70" t="str">
        <f t="shared" si="2"/>
        <v/>
      </c>
    </row>
    <row r="62" s="133" customFormat="1" ht="19.9" customHeight="1" spans="1:8">
      <c r="A62" s="141" t="s">
        <v>69</v>
      </c>
      <c r="B62" s="69"/>
      <c r="C62" s="219"/>
      <c r="D62" s="219"/>
      <c r="E62" s="69"/>
      <c r="F62" s="219">
        <v>348</v>
      </c>
      <c r="G62" s="69">
        <f t="shared" si="1"/>
        <v>-348</v>
      </c>
      <c r="H62" s="70">
        <f t="shared" si="2"/>
        <v>-100</v>
      </c>
    </row>
    <row r="63" s="133" customFormat="1" ht="19.9" customHeight="1" spans="1:8">
      <c r="A63" s="141" t="s">
        <v>70</v>
      </c>
      <c r="B63" s="69">
        <v>11411</v>
      </c>
      <c r="C63" s="219">
        <v>28583</v>
      </c>
      <c r="D63" s="219">
        <v>28583</v>
      </c>
      <c r="E63" s="69"/>
      <c r="F63" s="219">
        <v>32948</v>
      </c>
      <c r="G63" s="69">
        <f t="shared" si="1"/>
        <v>-4365</v>
      </c>
      <c r="H63" s="70">
        <f t="shared" si="2"/>
        <v>-13.2481485977905</v>
      </c>
    </row>
    <row r="64" s="133" customFormat="1" ht="19.9" customHeight="1" spans="1:8">
      <c r="A64" s="141" t="s">
        <v>71</v>
      </c>
      <c r="B64" s="69">
        <v>240</v>
      </c>
      <c r="C64" s="219">
        <v>344</v>
      </c>
      <c r="D64" s="219">
        <v>344</v>
      </c>
      <c r="E64" s="69"/>
      <c r="F64" s="219">
        <v>299</v>
      </c>
      <c r="G64" s="69">
        <f t="shared" si="1"/>
        <v>45</v>
      </c>
      <c r="H64" s="70">
        <f t="shared" si="2"/>
        <v>15.0501672240803</v>
      </c>
    </row>
    <row r="65" s="133" customFormat="1" ht="19.9" customHeight="1" spans="1:8">
      <c r="A65" s="141" t="s">
        <v>72</v>
      </c>
      <c r="B65" s="69">
        <v>245</v>
      </c>
      <c r="C65" s="219">
        <v>5903</v>
      </c>
      <c r="D65" s="219">
        <v>5903</v>
      </c>
      <c r="E65" s="69"/>
      <c r="F65" s="219">
        <v>6311</v>
      </c>
      <c r="G65" s="69">
        <f t="shared" si="1"/>
        <v>-408</v>
      </c>
      <c r="H65" s="70">
        <f t="shared" si="2"/>
        <v>-6.46490255110125</v>
      </c>
    </row>
    <row r="66" s="133" customFormat="1" ht="19.9" customHeight="1" spans="1:8">
      <c r="A66" s="141" t="s">
        <v>73</v>
      </c>
      <c r="B66" s="69"/>
      <c r="C66" s="219"/>
      <c r="D66" s="219"/>
      <c r="E66" s="69"/>
      <c r="F66" s="219">
        <v>98836</v>
      </c>
      <c r="G66" s="69">
        <f t="shared" si="1"/>
        <v>-98836</v>
      </c>
      <c r="H66" s="70">
        <f t="shared" si="2"/>
        <v>-100</v>
      </c>
    </row>
    <row r="67" s="133" customFormat="1" ht="19.9" customHeight="1" spans="1:8">
      <c r="A67" s="141" t="s">
        <v>74</v>
      </c>
      <c r="B67" s="69"/>
      <c r="C67" s="219"/>
      <c r="D67" s="219"/>
      <c r="E67" s="69"/>
      <c r="F67" s="219">
        <v>4151</v>
      </c>
      <c r="G67" s="69">
        <f t="shared" si="1"/>
        <v>-4151</v>
      </c>
      <c r="H67" s="70">
        <f t="shared" si="2"/>
        <v>-100</v>
      </c>
    </row>
    <row r="68" s="133" customFormat="1" ht="19.9" customHeight="1" spans="1:8">
      <c r="A68" s="141" t="s">
        <v>75</v>
      </c>
      <c r="B68" s="69"/>
      <c r="C68" s="219">
        <v>0</v>
      </c>
      <c r="D68" s="219">
        <v>0</v>
      </c>
      <c r="E68" s="69"/>
      <c r="F68" s="219">
        <v>0</v>
      </c>
      <c r="G68" s="69">
        <f t="shared" si="1"/>
        <v>0</v>
      </c>
      <c r="H68" s="70" t="str">
        <f t="shared" si="2"/>
        <v/>
      </c>
    </row>
    <row r="69" s="133" customFormat="1" ht="19.9" customHeight="1" spans="1:8">
      <c r="A69" s="141" t="s">
        <v>76</v>
      </c>
      <c r="B69" s="69">
        <v>4008</v>
      </c>
      <c r="C69" s="219">
        <v>4016</v>
      </c>
      <c r="D69" s="219">
        <v>4016</v>
      </c>
      <c r="E69" s="69"/>
      <c r="F69" s="219">
        <v>4190</v>
      </c>
      <c r="G69" s="69">
        <f t="shared" ref="G69:G96" si="3">D69-F69</f>
        <v>-174</v>
      </c>
      <c r="H69" s="70">
        <f t="shared" ref="H69:H96" si="4">IF(F69=0,"",SUM(G69/F69)*100)</f>
        <v>-4.1527446300716</v>
      </c>
    </row>
    <row r="70" s="133" customFormat="1" ht="19.9" customHeight="1" spans="1:8">
      <c r="A70" s="141" t="s">
        <v>77</v>
      </c>
      <c r="B70" s="69">
        <f>SUM(B71:B90)</f>
        <v>31200</v>
      </c>
      <c r="C70" s="69">
        <f>SUM(C71:C90)</f>
        <v>671165</v>
      </c>
      <c r="D70" s="69">
        <f>SUM(D71:D90)</f>
        <v>671165</v>
      </c>
      <c r="E70" s="69">
        <f>SUM(E71:E90)</f>
        <v>0</v>
      </c>
      <c r="F70" s="69">
        <v>640331</v>
      </c>
      <c r="G70" s="69">
        <f t="shared" si="3"/>
        <v>30834</v>
      </c>
      <c r="H70" s="70">
        <f t="shared" si="4"/>
        <v>4.81532207561402</v>
      </c>
    </row>
    <row r="71" s="133" customFormat="1" ht="19.9" customHeight="1" spans="1:8">
      <c r="A71" s="141" t="s">
        <v>78</v>
      </c>
      <c r="B71" s="69"/>
      <c r="C71" s="219">
        <v>1529</v>
      </c>
      <c r="D71" s="219">
        <v>1529</v>
      </c>
      <c r="E71" s="69"/>
      <c r="F71" s="219">
        <v>2248</v>
      </c>
      <c r="G71" s="69">
        <f t="shared" si="3"/>
        <v>-719</v>
      </c>
      <c r="H71" s="70">
        <f t="shared" si="4"/>
        <v>-31.9839857651246</v>
      </c>
    </row>
    <row r="72" s="133" customFormat="1" ht="19.9" customHeight="1" spans="1:8">
      <c r="A72" s="141" t="s">
        <v>79</v>
      </c>
      <c r="B72" s="69"/>
      <c r="C72" s="219">
        <v>200</v>
      </c>
      <c r="D72" s="219">
        <v>200</v>
      </c>
      <c r="E72" s="69"/>
      <c r="F72" s="219">
        <v>200</v>
      </c>
      <c r="G72" s="69">
        <f t="shared" si="3"/>
        <v>0</v>
      </c>
      <c r="H72" s="70">
        <f t="shared" si="4"/>
        <v>0</v>
      </c>
    </row>
    <row r="73" s="133" customFormat="1" ht="19.9" customHeight="1" spans="1:8">
      <c r="A73" s="141" t="s">
        <v>80</v>
      </c>
      <c r="B73" s="69">
        <v>90</v>
      </c>
      <c r="C73" s="219">
        <v>90</v>
      </c>
      <c r="D73" s="219">
        <v>90</v>
      </c>
      <c r="E73" s="69"/>
      <c r="F73" s="219">
        <v>460</v>
      </c>
      <c r="G73" s="69">
        <f t="shared" si="3"/>
        <v>-370</v>
      </c>
      <c r="H73" s="70">
        <f t="shared" si="4"/>
        <v>-80.4347826086957</v>
      </c>
    </row>
    <row r="74" s="133" customFormat="1" ht="19.9" customHeight="1" spans="1:8">
      <c r="A74" s="141" t="s">
        <v>81</v>
      </c>
      <c r="B74" s="69">
        <v>4105</v>
      </c>
      <c r="C74" s="219">
        <v>22476</v>
      </c>
      <c r="D74" s="219">
        <v>22476</v>
      </c>
      <c r="E74" s="69"/>
      <c r="F74" s="219">
        <v>40039</v>
      </c>
      <c r="G74" s="69">
        <f t="shared" si="3"/>
        <v>-17563</v>
      </c>
      <c r="H74" s="70">
        <f t="shared" si="4"/>
        <v>-43.8647318864108</v>
      </c>
    </row>
    <row r="75" s="133" customFormat="1" ht="19.9" customHeight="1" spans="1:8">
      <c r="A75" s="141" t="s">
        <v>82</v>
      </c>
      <c r="B75" s="69">
        <v>0</v>
      </c>
      <c r="C75" s="219">
        <v>5325</v>
      </c>
      <c r="D75" s="219">
        <v>5325</v>
      </c>
      <c r="E75" s="69"/>
      <c r="F75" s="219">
        <v>6674</v>
      </c>
      <c r="G75" s="69">
        <f t="shared" si="3"/>
        <v>-1349</v>
      </c>
      <c r="H75" s="70">
        <f t="shared" si="4"/>
        <v>-20.2127659574468</v>
      </c>
    </row>
    <row r="76" s="133" customFormat="1" ht="19.9" customHeight="1" spans="1:8">
      <c r="A76" s="141" t="s">
        <v>83</v>
      </c>
      <c r="B76" s="69">
        <v>1000</v>
      </c>
      <c r="C76" s="219">
        <v>3511</v>
      </c>
      <c r="D76" s="219">
        <v>3511</v>
      </c>
      <c r="E76" s="69"/>
      <c r="F76" s="219">
        <v>6465</v>
      </c>
      <c r="G76" s="69">
        <f t="shared" si="3"/>
        <v>-2954</v>
      </c>
      <c r="H76" s="70">
        <f t="shared" si="4"/>
        <v>-45.69218870843</v>
      </c>
    </row>
    <row r="77" s="133" customFormat="1" ht="19.9" customHeight="1" spans="1:8">
      <c r="A77" s="141" t="s">
        <v>84</v>
      </c>
      <c r="B77" s="69">
        <v>16098</v>
      </c>
      <c r="C77" s="219">
        <v>20848</v>
      </c>
      <c r="D77" s="219">
        <v>20848</v>
      </c>
      <c r="E77" s="69"/>
      <c r="F77" s="219">
        <v>16923</v>
      </c>
      <c r="G77" s="69">
        <f t="shared" si="3"/>
        <v>3925</v>
      </c>
      <c r="H77" s="70">
        <f t="shared" si="4"/>
        <v>23.1932872422147</v>
      </c>
    </row>
    <row r="78" s="133" customFormat="1" ht="19.9" customHeight="1" spans="1:8">
      <c r="A78" s="141" t="s">
        <v>85</v>
      </c>
      <c r="B78" s="69">
        <v>52</v>
      </c>
      <c r="C78" s="219">
        <v>3666</v>
      </c>
      <c r="D78" s="219">
        <v>3666</v>
      </c>
      <c r="E78" s="69"/>
      <c r="F78" s="219">
        <v>16427</v>
      </c>
      <c r="G78" s="69">
        <f t="shared" si="3"/>
        <v>-12761</v>
      </c>
      <c r="H78" s="70">
        <f t="shared" si="4"/>
        <v>-77.6830827296524</v>
      </c>
    </row>
    <row r="79" s="133" customFormat="1" ht="19.9" customHeight="1" spans="1:8">
      <c r="A79" s="141" t="s">
        <v>86</v>
      </c>
      <c r="B79" s="69">
        <v>2299</v>
      </c>
      <c r="C79" s="219">
        <v>136557</v>
      </c>
      <c r="D79" s="219">
        <v>136557</v>
      </c>
      <c r="E79" s="69"/>
      <c r="F79" s="219">
        <v>49954</v>
      </c>
      <c r="G79" s="69">
        <f t="shared" si="3"/>
        <v>86603</v>
      </c>
      <c r="H79" s="70">
        <f t="shared" si="4"/>
        <v>173.365496256556</v>
      </c>
    </row>
    <row r="80" s="133" customFormat="1" ht="19.9" customHeight="1" spans="1:8">
      <c r="A80" s="141" t="s">
        <v>87</v>
      </c>
      <c r="B80" s="69">
        <v>4760</v>
      </c>
      <c r="C80" s="219">
        <v>72844</v>
      </c>
      <c r="D80" s="219">
        <v>72844</v>
      </c>
      <c r="E80" s="69"/>
      <c r="F80" s="219">
        <v>17067</v>
      </c>
      <c r="G80" s="69">
        <f t="shared" si="3"/>
        <v>55777</v>
      </c>
      <c r="H80" s="70">
        <f t="shared" si="4"/>
        <v>326.811976328587</v>
      </c>
    </row>
    <row r="81" s="133" customFormat="1" ht="19.9" customHeight="1" spans="1:8">
      <c r="A81" s="141" t="s">
        <v>88</v>
      </c>
      <c r="B81" s="69">
        <v>117</v>
      </c>
      <c r="C81" s="219">
        <v>135870</v>
      </c>
      <c r="D81" s="219">
        <v>135870</v>
      </c>
      <c r="E81" s="69"/>
      <c r="F81" s="219">
        <v>259263</v>
      </c>
      <c r="G81" s="69">
        <f t="shared" si="3"/>
        <v>-123393</v>
      </c>
      <c r="H81" s="70">
        <f t="shared" si="4"/>
        <v>-47.5937561472327</v>
      </c>
    </row>
    <row r="82" s="133" customFormat="1" ht="19.9" customHeight="1" spans="1:8">
      <c r="A82" s="141" t="s">
        <v>89</v>
      </c>
      <c r="B82" s="69"/>
      <c r="C82" s="219">
        <v>28264</v>
      </c>
      <c r="D82" s="219">
        <v>28264</v>
      </c>
      <c r="E82" s="69"/>
      <c r="F82" s="219">
        <v>318</v>
      </c>
      <c r="G82" s="69">
        <f t="shared" si="3"/>
        <v>27946</v>
      </c>
      <c r="H82" s="70">
        <f t="shared" si="4"/>
        <v>8788.05031446541</v>
      </c>
    </row>
    <row r="83" s="133" customFormat="1" ht="19.9" customHeight="1" spans="1:8">
      <c r="A83" s="141" t="s">
        <v>90</v>
      </c>
      <c r="B83" s="69">
        <v>2400</v>
      </c>
      <c r="C83" s="219">
        <v>6070</v>
      </c>
      <c r="D83" s="219">
        <v>6070</v>
      </c>
      <c r="E83" s="69"/>
      <c r="F83" s="219">
        <v>20368</v>
      </c>
      <c r="G83" s="69">
        <f t="shared" si="3"/>
        <v>-14298</v>
      </c>
      <c r="H83" s="70">
        <f t="shared" si="4"/>
        <v>-70.1983503534957</v>
      </c>
    </row>
    <row r="84" s="133" customFormat="1" ht="19.9" customHeight="1" spans="1:8">
      <c r="A84" s="141" t="s">
        <v>91</v>
      </c>
      <c r="B84" s="69"/>
      <c r="C84" s="219">
        <v>7474</v>
      </c>
      <c r="D84" s="219">
        <v>7474</v>
      </c>
      <c r="E84" s="69"/>
      <c r="F84" s="219">
        <v>6483</v>
      </c>
      <c r="G84" s="69">
        <f t="shared" si="3"/>
        <v>991</v>
      </c>
      <c r="H84" s="70">
        <f t="shared" si="4"/>
        <v>15.2861329631344</v>
      </c>
    </row>
    <row r="85" s="133" customFormat="1" ht="19.9" customHeight="1" spans="1:8">
      <c r="A85" s="141" t="s">
        <v>92</v>
      </c>
      <c r="B85" s="69"/>
      <c r="C85" s="219">
        <v>2305</v>
      </c>
      <c r="D85" s="219">
        <v>2305</v>
      </c>
      <c r="E85" s="69"/>
      <c r="F85" s="219">
        <v>1311</v>
      </c>
      <c r="G85" s="69">
        <f t="shared" si="3"/>
        <v>994</v>
      </c>
      <c r="H85" s="70">
        <f t="shared" si="4"/>
        <v>75.8199847444699</v>
      </c>
    </row>
    <row r="86" s="133" customFormat="1" ht="19.9" customHeight="1" spans="1:8">
      <c r="A86" s="141" t="s">
        <v>93</v>
      </c>
      <c r="B86" s="69"/>
      <c r="C86" s="219">
        <v>6480</v>
      </c>
      <c r="D86" s="219">
        <v>6480</v>
      </c>
      <c r="E86" s="69"/>
      <c r="F86" s="219">
        <v>3616</v>
      </c>
      <c r="G86" s="69">
        <f t="shared" si="3"/>
        <v>2864</v>
      </c>
      <c r="H86" s="70">
        <f t="shared" si="4"/>
        <v>79.2035398230089</v>
      </c>
    </row>
    <row r="87" s="133" customFormat="1" ht="19.9" customHeight="1" spans="1:8">
      <c r="A87" s="141" t="s">
        <v>94</v>
      </c>
      <c r="B87" s="69">
        <v>129</v>
      </c>
      <c r="C87" s="219">
        <v>77421</v>
      </c>
      <c r="D87" s="219">
        <v>77421</v>
      </c>
      <c r="E87" s="69"/>
      <c r="F87" s="219">
        <v>28964</v>
      </c>
      <c r="G87" s="69">
        <f t="shared" si="3"/>
        <v>48457</v>
      </c>
      <c r="H87" s="70">
        <f t="shared" si="4"/>
        <v>167.300787184091</v>
      </c>
    </row>
    <row r="88" s="133" customFormat="1" ht="19.9" customHeight="1" spans="1:8">
      <c r="A88" s="141" t="s">
        <v>95</v>
      </c>
      <c r="B88" s="69"/>
      <c r="C88" s="219">
        <v>-418</v>
      </c>
      <c r="D88" s="219">
        <v>-418</v>
      </c>
      <c r="E88" s="69"/>
      <c r="F88" s="219">
        <v>792</v>
      </c>
      <c r="G88" s="69">
        <f t="shared" si="3"/>
        <v>-1210</v>
      </c>
      <c r="H88" s="70">
        <f t="shared" si="4"/>
        <v>-152.777777777778</v>
      </c>
    </row>
    <row r="89" s="133" customFormat="1" ht="19.9" customHeight="1" spans="1:8">
      <c r="A89" s="141" t="s">
        <v>96</v>
      </c>
      <c r="B89" s="69">
        <v>150</v>
      </c>
      <c r="C89" s="219">
        <v>29549</v>
      </c>
      <c r="D89" s="219">
        <v>29549</v>
      </c>
      <c r="E89" s="69"/>
      <c r="F89" s="219">
        <v>430</v>
      </c>
      <c r="G89" s="69">
        <f t="shared" si="3"/>
        <v>29119</v>
      </c>
      <c r="H89" s="70">
        <f t="shared" si="4"/>
        <v>6771.86046511628</v>
      </c>
    </row>
    <row r="90" s="133" customFormat="1" ht="19.9" customHeight="1" spans="1:8">
      <c r="A90" s="141" t="s">
        <v>37</v>
      </c>
      <c r="B90" s="69"/>
      <c r="C90" s="219">
        <v>111104</v>
      </c>
      <c r="D90" s="219">
        <v>111104</v>
      </c>
      <c r="E90" s="69"/>
      <c r="F90" s="219">
        <v>162329</v>
      </c>
      <c r="G90" s="69">
        <f t="shared" si="3"/>
        <v>-51225</v>
      </c>
      <c r="H90" s="70">
        <f t="shared" si="4"/>
        <v>-31.5562838433059</v>
      </c>
    </row>
    <row r="91" s="133" customFormat="1" ht="19.9" customHeight="1" spans="1:8">
      <c r="A91" s="141" t="s">
        <v>97</v>
      </c>
      <c r="B91" s="69"/>
      <c r="C91" s="219">
        <v>1638183</v>
      </c>
      <c r="D91" s="219">
        <v>1638183</v>
      </c>
      <c r="E91" s="69"/>
      <c r="F91" s="219">
        <v>1005019</v>
      </c>
      <c r="G91" s="69">
        <f t="shared" si="3"/>
        <v>633164</v>
      </c>
      <c r="H91" s="70">
        <f t="shared" si="4"/>
        <v>63.0002019862311</v>
      </c>
    </row>
    <row r="92" s="133" customFormat="1" ht="19.9" customHeight="1" spans="1:8">
      <c r="A92" s="141" t="s">
        <v>98</v>
      </c>
      <c r="B92" s="69"/>
      <c r="C92" s="219"/>
      <c r="D92" s="219"/>
      <c r="E92" s="69"/>
      <c r="F92" s="219"/>
      <c r="G92" s="69">
        <f t="shared" si="3"/>
        <v>0</v>
      </c>
      <c r="H92" s="70" t="str">
        <f t="shared" si="4"/>
        <v/>
      </c>
    </row>
    <row r="93" s="133" customFormat="1" ht="19.9" customHeight="1" spans="1:8">
      <c r="A93" s="141" t="s">
        <v>99</v>
      </c>
      <c r="B93" s="69">
        <v>705184</v>
      </c>
      <c r="C93" s="219">
        <v>286754</v>
      </c>
      <c r="D93" s="219">
        <v>286754</v>
      </c>
      <c r="E93" s="69"/>
      <c r="F93" s="219">
        <v>554675</v>
      </c>
      <c r="G93" s="69">
        <f t="shared" si="3"/>
        <v>-267921</v>
      </c>
      <c r="H93" s="70">
        <f t="shared" si="4"/>
        <v>-48.3023392076441</v>
      </c>
    </row>
    <row r="94" s="133" customFormat="1" ht="19.9" customHeight="1" spans="1:8">
      <c r="A94" s="141" t="s">
        <v>100</v>
      </c>
      <c r="B94" s="69"/>
      <c r="C94" s="219">
        <v>533129</v>
      </c>
      <c r="D94" s="219">
        <v>533129</v>
      </c>
      <c r="E94" s="69"/>
      <c r="F94" s="219">
        <v>1804820</v>
      </c>
      <c r="G94" s="69">
        <f t="shared" si="3"/>
        <v>-1271691</v>
      </c>
      <c r="H94" s="70">
        <f t="shared" si="4"/>
        <v>-70.4608215777751</v>
      </c>
    </row>
    <row r="95" ht="19.9" customHeight="1" spans="1:8">
      <c r="A95" s="141" t="s">
        <v>101</v>
      </c>
      <c r="B95" s="69">
        <v>80222</v>
      </c>
      <c r="C95" s="219">
        <v>263494</v>
      </c>
      <c r="D95" s="219">
        <v>263494</v>
      </c>
      <c r="E95" s="69"/>
      <c r="F95" s="219">
        <v>337914</v>
      </c>
      <c r="G95" s="69">
        <f t="shared" si="3"/>
        <v>-74420</v>
      </c>
      <c r="H95" s="70">
        <f t="shared" si="4"/>
        <v>-22.0233550548364</v>
      </c>
    </row>
    <row r="96" ht="19.9" customHeight="1" spans="1:8">
      <c r="A96" s="141" t="s">
        <v>102</v>
      </c>
      <c r="B96" s="69">
        <v>319563</v>
      </c>
      <c r="C96" s="219">
        <v>6735</v>
      </c>
      <c r="D96" s="219">
        <v>6735</v>
      </c>
      <c r="E96" s="69"/>
      <c r="F96" s="219">
        <v>1500</v>
      </c>
      <c r="G96" s="69">
        <f t="shared" si="3"/>
        <v>5235</v>
      </c>
      <c r="H96" s="70">
        <f t="shared" si="4"/>
        <v>349</v>
      </c>
    </row>
  </sheetData>
  <mergeCells count="1">
    <mergeCell ref="A1:H1"/>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showZeros="0" workbookViewId="0">
      <pane xSplit="1" ySplit="3" topLeftCell="B4" activePane="bottomRight" state="frozen"/>
      <selection/>
      <selection pane="topRight"/>
      <selection pane="bottomLeft"/>
      <selection pane="bottomRight" activeCell="E15" sqref="E15"/>
    </sheetView>
  </sheetViews>
  <sheetFormatPr defaultColWidth="9" defaultRowHeight="17.1" customHeight="1" outlineLevelCol="7"/>
  <cols>
    <col min="1" max="1" width="26.75" style="55" customWidth="1"/>
    <col min="2" max="2" width="7.375" style="56" customWidth="1"/>
    <col min="3" max="3" width="6.875" style="56" customWidth="1"/>
    <col min="4" max="4" width="6.875" style="57" customWidth="1"/>
    <col min="5" max="5" width="7" style="58" customWidth="1"/>
    <col min="6" max="6" width="6.875" style="59" customWidth="1"/>
    <col min="7" max="8" width="5.625" style="59" customWidth="1"/>
    <col min="9" max="16384" width="9" style="3"/>
  </cols>
  <sheetData>
    <row r="1" ht="26.25" customHeight="1" spans="1:8">
      <c r="A1" s="60" t="s">
        <v>702</v>
      </c>
      <c r="B1" s="60"/>
      <c r="C1" s="60"/>
      <c r="D1" s="60"/>
      <c r="E1" s="60"/>
      <c r="F1" s="60"/>
      <c r="G1" s="60"/>
      <c r="H1" s="60"/>
    </row>
    <row r="2" ht="18" customHeight="1" spans="1:8">
      <c r="A2" s="61" t="s">
        <v>703</v>
      </c>
      <c r="B2" s="61"/>
      <c r="C2" s="61"/>
      <c r="D2" s="62"/>
      <c r="E2" s="63" t="s">
        <v>604</v>
      </c>
      <c r="F2" s="63"/>
      <c r="G2" s="64" t="s">
        <v>2</v>
      </c>
      <c r="H2" s="64"/>
    </row>
    <row r="3" s="53" customFormat="1" ht="35.25" customHeight="1" spans="1:8">
      <c r="A3" s="65" t="s">
        <v>3</v>
      </c>
      <c r="B3" s="66" t="s">
        <v>605</v>
      </c>
      <c r="C3" s="66" t="s">
        <v>606</v>
      </c>
      <c r="D3" s="66" t="s">
        <v>607</v>
      </c>
      <c r="E3" s="67" t="s">
        <v>608</v>
      </c>
      <c r="F3" s="66" t="s">
        <v>609</v>
      </c>
      <c r="G3" s="66" t="s">
        <v>610</v>
      </c>
      <c r="H3" s="66" t="s">
        <v>611</v>
      </c>
    </row>
    <row r="4" s="53" customFormat="1" ht="23.45" customHeight="1" spans="1:8">
      <c r="A4" s="68" t="s">
        <v>704</v>
      </c>
      <c r="B4" s="106">
        <f>SUM(B5,B11,B12)</f>
        <v>240299</v>
      </c>
      <c r="C4" s="106">
        <f>SUM(C5,C11,C12)</f>
        <v>109978</v>
      </c>
      <c r="D4" s="106">
        <f>SUM(D5,D11,D12)</f>
        <v>123521</v>
      </c>
      <c r="E4" s="70">
        <f>IF(C4=0,"",SUM(D4/C4)*100)</f>
        <v>112.314281038026</v>
      </c>
      <c r="F4" s="106">
        <f>SUM(F5,F11,F12)</f>
        <v>438481</v>
      </c>
      <c r="G4" s="69">
        <f>D4-F4</f>
        <v>-314960</v>
      </c>
      <c r="H4" s="70">
        <f>IF(F4=0,"",SUM(G4/F4)*100)</f>
        <v>-71.8297942214144</v>
      </c>
    </row>
    <row r="5" s="54" customFormat="1" ht="23.45" customHeight="1" spans="1:8">
      <c r="A5" s="71" t="s">
        <v>705</v>
      </c>
      <c r="B5" s="106">
        <f>SUM(B6:B10)</f>
        <v>239209</v>
      </c>
      <c r="C5" s="106">
        <f>SUM(C6:C10)</f>
        <v>100234</v>
      </c>
      <c r="D5" s="106">
        <f>SUM(D6:D10)</f>
        <v>113777</v>
      </c>
      <c r="E5" s="70">
        <f t="shared" ref="E5:E10" si="0">IF(C5=0,"",SUM(D5/C5)*100)</f>
        <v>113.511383362931</v>
      </c>
      <c r="F5" s="106">
        <f>SUM(F6:F10)</f>
        <v>435140</v>
      </c>
      <c r="G5" s="69">
        <f t="shared" ref="G5:G27" si="1">D5-F5</f>
        <v>-321363</v>
      </c>
      <c r="H5" s="70">
        <f t="shared" ref="H5:H27" si="2">IF(F5=0,"",SUM(G5/F5)*100)</f>
        <v>-73.8527830123638</v>
      </c>
    </row>
    <row r="6" ht="23.45" customHeight="1" spans="1:8">
      <c r="A6" s="72" t="s">
        <v>706</v>
      </c>
      <c r="B6" s="106">
        <v>4145</v>
      </c>
      <c r="C6" s="106">
        <v>35978</v>
      </c>
      <c r="D6" s="180">
        <v>34183</v>
      </c>
      <c r="E6" s="70">
        <f t="shared" si="0"/>
        <v>95.010839957752</v>
      </c>
      <c r="F6" s="106">
        <v>24979</v>
      </c>
      <c r="G6" s="69">
        <f t="shared" si="1"/>
        <v>9204</v>
      </c>
      <c r="H6" s="70">
        <f t="shared" si="2"/>
        <v>36.8469514392089</v>
      </c>
    </row>
    <row r="7" ht="23.45" customHeight="1" spans="1:8">
      <c r="A7" s="72" t="s">
        <v>707</v>
      </c>
      <c r="B7" s="106">
        <v>6565</v>
      </c>
      <c r="C7" s="106">
        <v>3873</v>
      </c>
      <c r="D7" s="180">
        <v>3873</v>
      </c>
      <c r="E7" s="70">
        <f t="shared" si="0"/>
        <v>100</v>
      </c>
      <c r="F7" s="106">
        <v>0</v>
      </c>
      <c r="G7" s="69">
        <f t="shared" si="1"/>
        <v>3873</v>
      </c>
      <c r="H7" s="70" t="str">
        <f t="shared" si="2"/>
        <v/>
      </c>
    </row>
    <row r="8" ht="23.45" customHeight="1" spans="1:8">
      <c r="A8" s="72" t="s">
        <v>708</v>
      </c>
      <c r="B8" s="106">
        <v>29330</v>
      </c>
      <c r="C8" s="106">
        <v>32830</v>
      </c>
      <c r="D8" s="180">
        <v>35827</v>
      </c>
      <c r="E8" s="70">
        <f t="shared" si="0"/>
        <v>109.128845568078</v>
      </c>
      <c r="F8" s="106">
        <v>173707</v>
      </c>
      <c r="G8" s="69">
        <f t="shared" si="1"/>
        <v>-137880</v>
      </c>
      <c r="H8" s="70">
        <f t="shared" si="2"/>
        <v>-79.3750395781402</v>
      </c>
    </row>
    <row r="9" ht="23.45" customHeight="1" spans="1:8">
      <c r="A9" s="72" t="s">
        <v>709</v>
      </c>
      <c r="B9" s="106"/>
      <c r="C9" s="106"/>
      <c r="D9" s="106"/>
      <c r="E9" s="70" t="str">
        <f t="shared" si="0"/>
        <v/>
      </c>
      <c r="F9" s="106"/>
      <c r="G9" s="69">
        <f t="shared" si="1"/>
        <v>0</v>
      </c>
      <c r="H9" s="70" t="str">
        <f t="shared" si="2"/>
        <v/>
      </c>
    </row>
    <row r="10" ht="23.45" customHeight="1" spans="1:8">
      <c r="A10" s="72" t="s">
        <v>710</v>
      </c>
      <c r="B10" s="106">
        <v>199169</v>
      </c>
      <c r="C10" s="106">
        <v>27553</v>
      </c>
      <c r="D10" s="180">
        <v>39894</v>
      </c>
      <c r="E10" s="70">
        <f t="shared" si="0"/>
        <v>144.790041011868</v>
      </c>
      <c r="F10" s="106">
        <v>236454</v>
      </c>
      <c r="G10" s="69">
        <f t="shared" si="1"/>
        <v>-196560</v>
      </c>
      <c r="H10" s="70">
        <f t="shared" si="2"/>
        <v>-83.1282194422594</v>
      </c>
    </row>
    <row r="11" ht="23.45" customHeight="1" spans="1:8">
      <c r="A11" s="71" t="s">
        <v>38</v>
      </c>
      <c r="B11" s="106">
        <v>1090</v>
      </c>
      <c r="C11" s="106">
        <v>1090</v>
      </c>
      <c r="D11" s="180">
        <v>1090</v>
      </c>
      <c r="E11" s="70"/>
      <c r="F11" s="106">
        <v>1107</v>
      </c>
      <c r="G11" s="69">
        <f t="shared" si="1"/>
        <v>-17</v>
      </c>
      <c r="H11" s="70">
        <f t="shared" si="2"/>
        <v>-1.5356820234869</v>
      </c>
    </row>
    <row r="12" ht="23.45" customHeight="1" spans="1:8">
      <c r="A12" s="71" t="s">
        <v>624</v>
      </c>
      <c r="B12" s="106"/>
      <c r="C12" s="180">
        <v>8654</v>
      </c>
      <c r="D12" s="180">
        <v>8654</v>
      </c>
      <c r="E12" s="107"/>
      <c r="F12" s="106">
        <v>2234</v>
      </c>
      <c r="G12" s="69">
        <f t="shared" si="1"/>
        <v>6420</v>
      </c>
      <c r="H12" s="70">
        <f t="shared" si="2"/>
        <v>287.376902417189</v>
      </c>
    </row>
    <row r="13" ht="25.5" customHeight="1" spans="1:8">
      <c r="A13" s="73"/>
      <c r="B13" s="181"/>
      <c r="C13" s="181"/>
      <c r="D13" s="181"/>
      <c r="E13" s="182"/>
      <c r="F13" s="181"/>
      <c r="G13" s="183"/>
      <c r="H13" s="76" t="str">
        <f t="shared" si="2"/>
        <v/>
      </c>
    </row>
    <row r="14" ht="23.45" customHeight="1" spans="1:8">
      <c r="A14" s="71" t="s">
        <v>711</v>
      </c>
      <c r="B14" s="106">
        <f>SUM(B15,B25:B27)</f>
        <v>240299</v>
      </c>
      <c r="C14" s="106">
        <f>SUM(C15,C25:C27)</f>
        <v>121427</v>
      </c>
      <c r="D14" s="106">
        <f>SUM(D15,D25:D27)</f>
        <v>123521</v>
      </c>
      <c r="E14" s="70">
        <f t="shared" ref="E14:E24" si="3">IF(C14=0,"",SUM(D14/C14)*100)</f>
        <v>101.724492905202</v>
      </c>
      <c r="F14" s="106">
        <f>SUM(F15,F25:F27)</f>
        <v>438481</v>
      </c>
      <c r="G14" s="69">
        <f t="shared" si="1"/>
        <v>-314960</v>
      </c>
      <c r="H14" s="70">
        <f t="shared" si="2"/>
        <v>-71.8297942214144</v>
      </c>
    </row>
    <row r="15" ht="23.45" customHeight="1" spans="1:8">
      <c r="A15" s="71" t="s">
        <v>712</v>
      </c>
      <c r="B15" s="106">
        <f>SUM(B16,B20,B23)</f>
        <v>12217</v>
      </c>
      <c r="C15" s="106">
        <f>SUM(C16,C20,C23)</f>
        <v>7872</v>
      </c>
      <c r="D15" s="106">
        <f>SUM(D16,D20,D23)</f>
        <v>6831</v>
      </c>
      <c r="E15" s="70">
        <f t="shared" si="3"/>
        <v>86.7759146341463</v>
      </c>
      <c r="F15" s="106">
        <f>SUM(F16,F20,F23)</f>
        <v>56229</v>
      </c>
      <c r="G15" s="69">
        <f t="shared" si="1"/>
        <v>-49398</v>
      </c>
      <c r="H15" s="70">
        <f t="shared" si="2"/>
        <v>-87.8514645467641</v>
      </c>
    </row>
    <row r="16" ht="23.45" customHeight="1" spans="1:8">
      <c r="A16" s="184" t="s">
        <v>713</v>
      </c>
      <c r="B16" s="106">
        <f>SUM(B17:B19)</f>
        <v>1090</v>
      </c>
      <c r="C16" s="106">
        <v>1148</v>
      </c>
      <c r="D16" s="106">
        <v>1063</v>
      </c>
      <c r="E16" s="70">
        <f t="shared" si="3"/>
        <v>92.595818815331</v>
      </c>
      <c r="F16" s="106">
        <v>1027</v>
      </c>
      <c r="G16" s="69">
        <f t="shared" si="1"/>
        <v>36</v>
      </c>
      <c r="H16" s="70">
        <f t="shared" si="2"/>
        <v>3.50535540408958</v>
      </c>
    </row>
    <row r="17" ht="23.45" customHeight="1" spans="1:8">
      <c r="A17" s="184" t="s">
        <v>714</v>
      </c>
      <c r="B17" s="106"/>
      <c r="C17" s="106"/>
      <c r="D17" s="106"/>
      <c r="E17" s="70" t="str">
        <f t="shared" si="3"/>
        <v/>
      </c>
      <c r="F17" s="106"/>
      <c r="G17" s="69">
        <f t="shared" si="1"/>
        <v>0</v>
      </c>
      <c r="H17" s="70" t="str">
        <f t="shared" si="2"/>
        <v/>
      </c>
    </row>
    <row r="18" ht="23.45" customHeight="1" spans="1:8">
      <c r="A18" s="184" t="s">
        <v>715</v>
      </c>
      <c r="B18" s="106">
        <v>1090</v>
      </c>
      <c r="C18" s="106">
        <v>1101</v>
      </c>
      <c r="D18" s="180">
        <v>1063</v>
      </c>
      <c r="E18" s="70">
        <f t="shared" si="3"/>
        <v>96.5485921889192</v>
      </c>
      <c r="F18" s="106">
        <v>999</v>
      </c>
      <c r="G18" s="69">
        <f t="shared" si="1"/>
        <v>64</v>
      </c>
      <c r="H18" s="70">
        <f t="shared" si="2"/>
        <v>6.40640640640641</v>
      </c>
    </row>
    <row r="19" ht="23.45" customHeight="1" spans="1:8">
      <c r="A19" s="184" t="s">
        <v>716</v>
      </c>
      <c r="B19" s="106"/>
      <c r="C19" s="106">
        <v>68</v>
      </c>
      <c r="D19" s="180"/>
      <c r="E19" s="70"/>
      <c r="F19" s="106">
        <v>28</v>
      </c>
      <c r="G19" s="69"/>
      <c r="H19" s="70"/>
    </row>
    <row r="20" ht="23.45" customHeight="1" spans="1:8">
      <c r="A20" s="77" t="s">
        <v>717</v>
      </c>
      <c r="B20" s="106">
        <f>SUM(B21)</f>
        <v>10127</v>
      </c>
      <c r="C20" s="106">
        <f>SUM(C21)</f>
        <v>2397</v>
      </c>
      <c r="D20" s="106">
        <f>SUM(D21)</f>
        <v>1441</v>
      </c>
      <c r="E20" s="70">
        <f t="shared" si="3"/>
        <v>60.1168126825198</v>
      </c>
      <c r="F20" s="106">
        <f>SUM(F21)</f>
        <v>53565</v>
      </c>
      <c r="G20" s="69">
        <f t="shared" si="1"/>
        <v>-52124</v>
      </c>
      <c r="H20" s="70">
        <f t="shared" si="2"/>
        <v>-97.3098105105946</v>
      </c>
    </row>
    <row r="21" ht="23.45" customHeight="1" spans="1:8">
      <c r="A21" s="77" t="s">
        <v>718</v>
      </c>
      <c r="B21" s="106">
        <v>10127</v>
      </c>
      <c r="C21" s="106">
        <v>2397</v>
      </c>
      <c r="D21" s="180">
        <v>1441</v>
      </c>
      <c r="E21" s="70">
        <f t="shared" si="3"/>
        <v>60.1168126825198</v>
      </c>
      <c r="F21" s="106">
        <v>53565</v>
      </c>
      <c r="G21" s="69">
        <f t="shared" si="1"/>
        <v>-52124</v>
      </c>
      <c r="H21" s="70">
        <f t="shared" si="2"/>
        <v>-97.3098105105946</v>
      </c>
    </row>
    <row r="22" ht="23.45" customHeight="1" spans="1:8">
      <c r="A22" s="77" t="s">
        <v>719</v>
      </c>
      <c r="B22" s="106"/>
      <c r="C22" s="106"/>
      <c r="D22" s="106"/>
      <c r="E22" s="70" t="str">
        <f t="shared" si="3"/>
        <v/>
      </c>
      <c r="F22" s="106"/>
      <c r="G22" s="69">
        <f t="shared" si="1"/>
        <v>0</v>
      </c>
      <c r="H22" s="70" t="str">
        <f t="shared" si="2"/>
        <v/>
      </c>
    </row>
    <row r="23" ht="23.45" customHeight="1" spans="1:8">
      <c r="A23" s="77" t="s">
        <v>720</v>
      </c>
      <c r="B23" s="106">
        <f>SUM(B24)</f>
        <v>1000</v>
      </c>
      <c r="C23" s="106">
        <f>SUM(C24)</f>
        <v>4327</v>
      </c>
      <c r="D23" s="106">
        <f>SUM(D24)</f>
        <v>4327</v>
      </c>
      <c r="E23" s="70">
        <f t="shared" si="3"/>
        <v>100</v>
      </c>
      <c r="F23" s="106">
        <f>SUM(F24)</f>
        <v>1637</v>
      </c>
      <c r="G23" s="69">
        <f t="shared" si="1"/>
        <v>2690</v>
      </c>
      <c r="H23" s="70">
        <f t="shared" si="2"/>
        <v>164.324984728161</v>
      </c>
    </row>
    <row r="24" ht="23.45" customHeight="1" spans="1:8">
      <c r="A24" s="77" t="s">
        <v>721</v>
      </c>
      <c r="B24" s="106">
        <v>1000</v>
      </c>
      <c r="C24" s="106">
        <v>4327</v>
      </c>
      <c r="D24" s="180">
        <v>4327</v>
      </c>
      <c r="E24" s="70">
        <f t="shared" si="3"/>
        <v>100</v>
      </c>
      <c r="F24" s="106">
        <v>1637</v>
      </c>
      <c r="G24" s="69">
        <f t="shared" si="1"/>
        <v>2690</v>
      </c>
      <c r="H24" s="70">
        <f t="shared" si="2"/>
        <v>164.324984728161</v>
      </c>
    </row>
    <row r="25" ht="23.45" customHeight="1" spans="1:8">
      <c r="A25" s="77" t="s">
        <v>664</v>
      </c>
      <c r="B25" s="106"/>
      <c r="C25" s="106"/>
      <c r="D25" s="106"/>
      <c r="E25" s="107" t="s">
        <v>615</v>
      </c>
      <c r="F25" s="106"/>
      <c r="G25" s="69">
        <f t="shared" si="1"/>
        <v>0</v>
      </c>
      <c r="H25" s="70" t="str">
        <f t="shared" si="2"/>
        <v/>
      </c>
    </row>
    <row r="26" ht="23.45" customHeight="1" spans="1:8">
      <c r="A26" s="71" t="s">
        <v>722</v>
      </c>
      <c r="B26" s="106">
        <v>228082</v>
      </c>
      <c r="C26" s="180">
        <v>113555</v>
      </c>
      <c r="D26" s="180">
        <v>113555</v>
      </c>
      <c r="E26" s="107"/>
      <c r="F26" s="106">
        <v>373598</v>
      </c>
      <c r="G26" s="69">
        <f t="shared" si="1"/>
        <v>-260043</v>
      </c>
      <c r="H26" s="70">
        <f t="shared" si="2"/>
        <v>-69.605030005514</v>
      </c>
    </row>
    <row r="27" ht="23.45" customHeight="1" spans="1:8">
      <c r="A27" s="71" t="s">
        <v>723</v>
      </c>
      <c r="B27" s="106"/>
      <c r="C27" s="180"/>
      <c r="D27" s="180">
        <v>3135</v>
      </c>
      <c r="E27" s="107"/>
      <c r="F27" s="106">
        <v>8654</v>
      </c>
      <c r="G27" s="69">
        <f t="shared" si="1"/>
        <v>-5519</v>
      </c>
      <c r="H27" s="70">
        <f t="shared" si="2"/>
        <v>-63.7739773515138</v>
      </c>
    </row>
    <row r="28" customHeight="1" spans="1:8">
      <c r="A28" s="78"/>
      <c r="B28" s="79"/>
      <c r="C28" s="78"/>
      <c r="D28" s="80">
        <f>+D14-D27</f>
        <v>120386</v>
      </c>
      <c r="E28" s="81"/>
      <c r="F28" s="82"/>
      <c r="G28" s="82"/>
      <c r="H28" s="82"/>
    </row>
    <row r="29" customHeight="1" spans="2:6">
      <c r="B29" s="83"/>
      <c r="C29" s="83"/>
      <c r="E29" s="84"/>
      <c r="F29" s="82"/>
    </row>
    <row r="30" customHeight="1" spans="2:6">
      <c r="B30" s="83"/>
      <c r="C30" s="83"/>
      <c r="E30" s="84"/>
      <c r="F30" s="82"/>
    </row>
    <row r="31" customHeight="1" spans="2:6">
      <c r="B31" s="83"/>
      <c r="C31" s="83"/>
      <c r="E31" s="84"/>
      <c r="F31" s="82"/>
    </row>
    <row r="32" customHeight="1" spans="2:6">
      <c r="B32" s="83"/>
      <c r="C32" s="83"/>
      <c r="E32" s="84"/>
      <c r="F32" s="82"/>
    </row>
    <row r="33" customHeight="1" spans="2:6">
      <c r="B33" s="83"/>
      <c r="C33" s="83"/>
      <c r="E33" s="84"/>
      <c r="F33" s="82"/>
    </row>
    <row r="34" customHeight="1" spans="2:6">
      <c r="B34" s="83"/>
      <c r="C34" s="83"/>
      <c r="E34" s="84"/>
      <c r="F34" s="82"/>
    </row>
    <row r="35" customHeight="1" spans="2:6">
      <c r="B35" s="83"/>
      <c r="C35" s="83"/>
      <c r="E35" s="84"/>
      <c r="F35" s="82"/>
    </row>
    <row r="36" customHeight="1" spans="2:6">
      <c r="B36" s="83"/>
      <c r="C36" s="83"/>
      <c r="E36" s="84"/>
      <c r="F36" s="82"/>
    </row>
    <row r="37" customHeight="1" spans="2:6">
      <c r="B37" s="83"/>
      <c r="C37" s="83"/>
      <c r="E37" s="84"/>
      <c r="F37" s="82"/>
    </row>
    <row r="38" customHeight="1" spans="2:6">
      <c r="B38" s="83"/>
      <c r="C38" s="83"/>
      <c r="E38" s="84"/>
      <c r="F38" s="82"/>
    </row>
    <row r="39" customHeight="1" spans="2:6">
      <c r="B39" s="83"/>
      <c r="C39" s="83"/>
      <c r="E39" s="84"/>
      <c r="F39" s="82"/>
    </row>
    <row r="40" customHeight="1" spans="2:6">
      <c r="B40" s="83"/>
      <c r="C40" s="83"/>
      <c r="E40" s="84"/>
      <c r="F40" s="82"/>
    </row>
    <row r="41" customHeight="1" spans="2:6">
      <c r="B41" s="83"/>
      <c r="C41" s="83"/>
      <c r="E41" s="84"/>
      <c r="F41" s="82"/>
    </row>
    <row r="42" customHeight="1" spans="2:6">
      <c r="B42" s="83"/>
      <c r="C42" s="83"/>
      <c r="E42" s="84"/>
      <c r="F42" s="82"/>
    </row>
    <row r="43" customHeight="1" spans="2:6">
      <c r="B43" s="83"/>
      <c r="C43" s="83"/>
      <c r="E43" s="84"/>
      <c r="F43" s="82"/>
    </row>
    <row r="44" customHeight="1" spans="2:6">
      <c r="B44" s="83"/>
      <c r="C44" s="83"/>
      <c r="E44" s="84"/>
      <c r="F44" s="82"/>
    </row>
    <row r="45" customHeight="1" spans="2:6">
      <c r="B45" s="83"/>
      <c r="C45" s="83"/>
      <c r="E45" s="84"/>
      <c r="F45" s="82"/>
    </row>
    <row r="46" customHeight="1" spans="2:6">
      <c r="B46" s="83"/>
      <c r="C46" s="83"/>
      <c r="E46" s="84"/>
      <c r="F46" s="82"/>
    </row>
    <row r="47" customHeight="1" spans="2:6">
      <c r="B47" s="83"/>
      <c r="C47" s="83"/>
      <c r="E47" s="84"/>
      <c r="F47" s="82"/>
    </row>
    <row r="48" customHeight="1" spans="2:6">
      <c r="B48" s="83"/>
      <c r="C48" s="83"/>
      <c r="E48" s="84"/>
      <c r="F48" s="82"/>
    </row>
    <row r="49" customHeight="1" spans="2:6">
      <c r="B49" s="83"/>
      <c r="C49" s="83"/>
      <c r="E49" s="84"/>
      <c r="F49" s="82"/>
    </row>
    <row r="50" customHeight="1" spans="2:6">
      <c r="B50" s="83"/>
      <c r="C50" s="83"/>
      <c r="E50" s="84"/>
      <c r="F50" s="82"/>
    </row>
    <row r="51" customHeight="1" spans="2:6">
      <c r="B51" s="83"/>
      <c r="C51" s="83"/>
      <c r="E51" s="84"/>
      <c r="F51" s="82"/>
    </row>
    <row r="52" customHeight="1" spans="2:6">
      <c r="B52" s="83"/>
      <c r="C52" s="83"/>
      <c r="E52" s="84"/>
      <c r="F52" s="82"/>
    </row>
    <row r="53" customHeight="1" spans="2:6">
      <c r="B53" s="83"/>
      <c r="C53" s="83"/>
      <c r="E53" s="84"/>
      <c r="F53" s="82"/>
    </row>
    <row r="54" customHeight="1" spans="2:6">
      <c r="B54" s="83"/>
      <c r="C54" s="83"/>
      <c r="E54" s="84"/>
      <c r="F54" s="82"/>
    </row>
    <row r="55" customHeight="1" spans="2:6">
      <c r="B55" s="83"/>
      <c r="C55" s="83"/>
      <c r="E55" s="84"/>
      <c r="F55" s="82"/>
    </row>
    <row r="56" customHeight="1" spans="2:6">
      <c r="B56" s="83"/>
      <c r="C56" s="83"/>
      <c r="E56" s="84"/>
      <c r="F56" s="82"/>
    </row>
    <row r="57" customHeight="1" spans="2:6">
      <c r="B57" s="83"/>
      <c r="C57" s="83"/>
      <c r="E57" s="84"/>
      <c r="F57" s="82"/>
    </row>
    <row r="58" customHeight="1" spans="2:6">
      <c r="B58" s="83"/>
      <c r="C58" s="83"/>
      <c r="E58" s="84"/>
      <c r="F58" s="82"/>
    </row>
    <row r="59" customHeight="1" spans="2:6">
      <c r="B59" s="83"/>
      <c r="C59" s="83"/>
      <c r="E59" s="84"/>
      <c r="F59" s="82"/>
    </row>
    <row r="60" customHeight="1" spans="2:6">
      <c r="B60" s="83"/>
      <c r="C60" s="83"/>
      <c r="E60" s="84"/>
      <c r="F60" s="82"/>
    </row>
    <row r="61" customHeight="1" spans="2:6">
      <c r="B61" s="83"/>
      <c r="C61" s="83"/>
      <c r="E61" s="84"/>
      <c r="F61" s="82"/>
    </row>
    <row r="62" customHeight="1" spans="2:6">
      <c r="B62" s="83"/>
      <c r="C62" s="83"/>
      <c r="E62" s="84"/>
      <c r="F62" s="82"/>
    </row>
    <row r="63" customHeight="1" spans="2:6">
      <c r="B63" s="83"/>
      <c r="C63" s="83"/>
      <c r="E63" s="84"/>
      <c r="F63" s="82"/>
    </row>
    <row r="64" customHeight="1" spans="2:6">
      <c r="B64" s="83"/>
      <c r="C64" s="83"/>
      <c r="E64" s="84"/>
      <c r="F64" s="82"/>
    </row>
    <row r="65" customHeight="1" spans="2:6">
      <c r="B65" s="83"/>
      <c r="C65" s="83"/>
      <c r="E65" s="84"/>
      <c r="F65" s="82"/>
    </row>
    <row r="66" customHeight="1" spans="2:6">
      <c r="B66" s="83"/>
      <c r="C66" s="83"/>
      <c r="E66" s="84"/>
      <c r="F66" s="82"/>
    </row>
    <row r="67" customHeight="1" spans="2:6">
      <c r="B67" s="83"/>
      <c r="C67" s="83"/>
      <c r="E67" s="84"/>
      <c r="F67" s="82"/>
    </row>
    <row r="68" customHeight="1" spans="2:6">
      <c r="B68" s="83"/>
      <c r="C68" s="83"/>
      <c r="E68" s="84"/>
      <c r="F68" s="82"/>
    </row>
    <row r="69" customHeight="1" spans="2:6">
      <c r="B69" s="83"/>
      <c r="C69" s="83"/>
      <c r="E69" s="84"/>
      <c r="F69" s="82"/>
    </row>
    <row r="70" customHeight="1" spans="2:6">
      <c r="B70" s="83"/>
      <c r="C70" s="83"/>
      <c r="E70" s="84"/>
      <c r="F70" s="82"/>
    </row>
    <row r="71" customHeight="1" spans="2:6">
      <c r="B71" s="83"/>
      <c r="C71" s="83"/>
      <c r="E71" s="84"/>
      <c r="F71" s="82"/>
    </row>
    <row r="72" customHeight="1" spans="2:6">
      <c r="B72" s="83"/>
      <c r="C72" s="83"/>
      <c r="E72" s="84"/>
      <c r="F72" s="82"/>
    </row>
    <row r="73" customHeight="1" spans="2:6">
      <c r="B73" s="83"/>
      <c r="C73" s="83"/>
      <c r="E73" s="84"/>
      <c r="F73" s="82"/>
    </row>
    <row r="74" customHeight="1" spans="2:6">
      <c r="B74" s="83"/>
      <c r="C74" s="83"/>
      <c r="E74" s="84"/>
      <c r="F74" s="82"/>
    </row>
    <row r="75" customHeight="1" spans="2:6">
      <c r="B75" s="83"/>
      <c r="C75" s="83"/>
      <c r="E75" s="84"/>
      <c r="F75" s="82"/>
    </row>
    <row r="76" customHeight="1" spans="2:6">
      <c r="B76" s="83"/>
      <c r="C76" s="83"/>
      <c r="E76" s="84"/>
      <c r="F76" s="82"/>
    </row>
    <row r="77" customHeight="1" spans="2:6">
      <c r="B77" s="83"/>
      <c r="C77" s="83"/>
      <c r="E77" s="84"/>
      <c r="F77" s="82"/>
    </row>
    <row r="78" customHeight="1" spans="2:6">
      <c r="B78" s="83"/>
      <c r="C78" s="83"/>
      <c r="E78" s="84"/>
      <c r="F78" s="82"/>
    </row>
    <row r="79" customHeight="1" spans="2:6">
      <c r="B79" s="83"/>
      <c r="C79" s="83"/>
      <c r="E79" s="84"/>
      <c r="F79" s="82"/>
    </row>
    <row r="80" customHeight="1" spans="2:6">
      <c r="B80" s="83"/>
      <c r="C80" s="83"/>
      <c r="E80" s="84"/>
      <c r="F80" s="82"/>
    </row>
    <row r="81" customHeight="1" spans="2:6">
      <c r="B81" s="83"/>
      <c r="C81" s="83"/>
      <c r="E81" s="84"/>
      <c r="F81" s="82"/>
    </row>
    <row r="82" customHeight="1" spans="2:6">
      <c r="B82" s="83"/>
      <c r="C82" s="83"/>
      <c r="E82" s="84"/>
      <c r="F82" s="82"/>
    </row>
    <row r="83" customHeight="1" spans="2:6">
      <c r="B83" s="83"/>
      <c r="C83" s="83"/>
      <c r="E83" s="84"/>
      <c r="F83" s="82"/>
    </row>
    <row r="84" customHeight="1" spans="2:6">
      <c r="B84" s="83"/>
      <c r="C84" s="83"/>
      <c r="E84" s="84"/>
      <c r="F84" s="82"/>
    </row>
    <row r="85" customHeight="1" spans="2:6">
      <c r="B85" s="83"/>
      <c r="C85" s="83"/>
      <c r="E85" s="84"/>
      <c r="F85" s="82"/>
    </row>
    <row r="86" customHeight="1" spans="2:6">
      <c r="B86" s="83"/>
      <c r="C86" s="83"/>
      <c r="E86" s="84"/>
      <c r="F86" s="82"/>
    </row>
    <row r="87" customHeight="1" spans="2:6">
      <c r="B87" s="83"/>
      <c r="C87" s="83"/>
      <c r="E87" s="84"/>
      <c r="F87" s="82"/>
    </row>
    <row r="88" customHeight="1" spans="2:6">
      <c r="B88" s="83"/>
      <c r="C88" s="83"/>
      <c r="E88" s="84"/>
      <c r="F88" s="82"/>
    </row>
    <row r="89" customHeight="1" spans="2:6">
      <c r="B89" s="83"/>
      <c r="C89" s="83"/>
      <c r="E89" s="84"/>
      <c r="F89" s="82"/>
    </row>
    <row r="90" customHeight="1" spans="2:6">
      <c r="B90" s="83"/>
      <c r="C90" s="83"/>
      <c r="E90" s="84"/>
      <c r="F90" s="82"/>
    </row>
    <row r="91" customHeight="1" spans="2:6">
      <c r="B91" s="83"/>
      <c r="C91" s="83"/>
      <c r="E91" s="84"/>
      <c r="F91" s="82"/>
    </row>
  </sheetData>
  <mergeCells count="3">
    <mergeCell ref="A1:H1"/>
    <mergeCell ref="E2:F2"/>
    <mergeCell ref="G2:H2"/>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1"/>
  <sheetViews>
    <sheetView showZeros="0" workbookViewId="0">
      <pane xSplit="1" ySplit="3" topLeftCell="B4" activePane="bottomRight" state="frozen"/>
      <selection/>
      <selection pane="topRight"/>
      <selection pane="bottomLeft"/>
      <selection pane="bottomRight" activeCell="G9" sqref="G9"/>
    </sheetView>
  </sheetViews>
  <sheetFormatPr defaultColWidth="9" defaultRowHeight="17.1" customHeight="1" outlineLevelCol="6"/>
  <cols>
    <col min="1" max="1" width="27.625" style="154" customWidth="1"/>
    <col min="2" max="2" width="8.5" style="155" customWidth="1"/>
    <col min="3" max="3" width="8.625" style="156" customWidth="1"/>
    <col min="4" max="4" width="5.375" style="157" customWidth="1"/>
    <col min="5" max="6" width="8.625" style="158" customWidth="1"/>
    <col min="7" max="7" width="5.625" style="158" customWidth="1"/>
    <col min="8" max="16384" width="9" style="159"/>
  </cols>
  <sheetData>
    <row r="1" ht="28.5" customHeight="1" spans="1:7">
      <c r="A1" s="160" t="s">
        <v>724</v>
      </c>
      <c r="B1" s="160"/>
      <c r="C1" s="160"/>
      <c r="D1" s="160"/>
      <c r="E1" s="160"/>
      <c r="F1" s="160"/>
      <c r="G1" s="160"/>
    </row>
    <row r="2" ht="20.25" customHeight="1" spans="1:7">
      <c r="A2" s="161" t="s">
        <v>725</v>
      </c>
      <c r="B2" s="161"/>
      <c r="C2" s="162"/>
      <c r="D2" s="163" t="s">
        <v>604</v>
      </c>
      <c r="E2" s="163"/>
      <c r="F2" s="164" t="s">
        <v>2</v>
      </c>
      <c r="G2" s="164"/>
    </row>
    <row r="3" s="152" customFormat="1" ht="31.5" customHeight="1" spans="1:7">
      <c r="A3" s="165" t="s">
        <v>3</v>
      </c>
      <c r="B3" s="166" t="s">
        <v>605</v>
      </c>
      <c r="C3" s="166" t="s">
        <v>607</v>
      </c>
      <c r="D3" s="167" t="s">
        <v>608</v>
      </c>
      <c r="E3" s="166" t="s">
        <v>609</v>
      </c>
      <c r="F3" s="166" t="s">
        <v>610</v>
      </c>
      <c r="G3" s="166" t="s">
        <v>611</v>
      </c>
    </row>
    <row r="4" s="152" customFormat="1" ht="23.1" customHeight="1" spans="1:7">
      <c r="A4" s="168" t="s">
        <v>726</v>
      </c>
      <c r="B4" s="106">
        <f>SUM(B5,B13:B15)</f>
        <v>2836036</v>
      </c>
      <c r="C4" s="106">
        <f>SUM(C5,C13:C15)</f>
        <v>2818340</v>
      </c>
      <c r="D4" s="70">
        <f>IF(B4=0,"",SUM(C4/B4)*100)</f>
        <v>99.3760304876243</v>
      </c>
      <c r="E4" s="106">
        <f>SUM(E5,E13:E15)</f>
        <v>2639829</v>
      </c>
      <c r="F4" s="106">
        <f>C4-E4</f>
        <v>178511</v>
      </c>
      <c r="G4" s="70">
        <f>IF(E4=0,"",SUM(F4/E4)*100)</f>
        <v>6.76221831035268</v>
      </c>
    </row>
    <row r="5" s="153" customFormat="1" ht="23.1" customHeight="1" spans="1:7">
      <c r="A5" s="168" t="s">
        <v>727</v>
      </c>
      <c r="B5" s="106">
        <f>SUM(B6:B12)</f>
        <v>1610741</v>
      </c>
      <c r="C5" s="106">
        <f>SUM(C6:C12)</f>
        <v>1644374</v>
      </c>
      <c r="D5" s="70">
        <f t="shared" ref="D5:D12" si="0">IF(B5=0,"",SUM(C5/B5)*100)</f>
        <v>102.088045191623</v>
      </c>
      <c r="E5" s="106">
        <f>SUM(E6:E12)</f>
        <v>1515023</v>
      </c>
      <c r="F5" s="106">
        <f t="shared" ref="F5:F28" si="1">C5-E5</f>
        <v>129351</v>
      </c>
      <c r="G5" s="70">
        <f t="shared" ref="G5:G28" si="2">IF(E5=0,"",SUM(F5/E5)*100)</f>
        <v>8.53789018384539</v>
      </c>
    </row>
    <row r="6" ht="23.1" customHeight="1" spans="1:7">
      <c r="A6" s="169" t="s">
        <v>728</v>
      </c>
      <c r="B6" s="106"/>
      <c r="C6" s="106"/>
      <c r="D6" s="70" t="str">
        <f t="shared" si="0"/>
        <v/>
      </c>
      <c r="E6" s="106"/>
      <c r="F6" s="106">
        <f t="shared" si="1"/>
        <v>0</v>
      </c>
      <c r="G6" s="70" t="str">
        <f t="shared" si="2"/>
        <v/>
      </c>
    </row>
    <row r="7" ht="23.1" customHeight="1" spans="1:7">
      <c r="A7" s="169" t="s">
        <v>729</v>
      </c>
      <c r="B7" s="106">
        <v>187999</v>
      </c>
      <c r="C7" s="106">
        <v>224922</v>
      </c>
      <c r="D7" s="70">
        <f t="shared" si="0"/>
        <v>119.639998085096</v>
      </c>
      <c r="E7" s="106">
        <v>150114</v>
      </c>
      <c r="F7" s="106">
        <f t="shared" si="1"/>
        <v>74808</v>
      </c>
      <c r="G7" s="70">
        <f t="shared" si="2"/>
        <v>49.8341260641912</v>
      </c>
    </row>
    <row r="8" ht="23.1" customHeight="1" spans="1:7">
      <c r="A8" s="170" t="s">
        <v>730</v>
      </c>
      <c r="B8" s="106">
        <v>654020</v>
      </c>
      <c r="C8" s="106">
        <v>647362</v>
      </c>
      <c r="D8" s="70">
        <f t="shared" si="0"/>
        <v>98.9819883184001</v>
      </c>
      <c r="E8" s="106">
        <v>587159</v>
      </c>
      <c r="F8" s="106">
        <f t="shared" si="1"/>
        <v>60203</v>
      </c>
      <c r="G8" s="70">
        <f t="shared" si="2"/>
        <v>10.2532704088671</v>
      </c>
    </row>
    <row r="9" ht="29.1" customHeight="1" spans="1:7">
      <c r="A9" s="171" t="s">
        <v>731</v>
      </c>
      <c r="B9" s="106">
        <v>417255</v>
      </c>
      <c r="C9" s="106">
        <v>419422</v>
      </c>
      <c r="D9" s="70">
        <f t="shared" si="0"/>
        <v>100.519346682484</v>
      </c>
      <c r="E9" s="106">
        <v>410297</v>
      </c>
      <c r="F9" s="106">
        <f t="shared" si="1"/>
        <v>9125</v>
      </c>
      <c r="G9" s="70">
        <f t="shared" si="2"/>
        <v>2.22399871312732</v>
      </c>
    </row>
    <row r="10" ht="23.1" customHeight="1" spans="1:7">
      <c r="A10" s="169" t="s">
        <v>732</v>
      </c>
      <c r="B10" s="106">
        <v>351467</v>
      </c>
      <c r="C10" s="106">
        <v>352668</v>
      </c>
      <c r="D10" s="70">
        <f t="shared" si="0"/>
        <v>100.341710601564</v>
      </c>
      <c r="E10" s="106">
        <v>342201</v>
      </c>
      <c r="F10" s="106">
        <f t="shared" si="1"/>
        <v>10467</v>
      </c>
      <c r="G10" s="70">
        <f t="shared" si="2"/>
        <v>3.05872864193851</v>
      </c>
    </row>
    <row r="11" ht="23.1" customHeight="1" spans="1:7">
      <c r="A11" s="169" t="s">
        <v>733</v>
      </c>
      <c r="B11" s="106"/>
      <c r="C11" s="106"/>
      <c r="D11" s="70" t="str">
        <f t="shared" si="0"/>
        <v/>
      </c>
      <c r="E11" s="106">
        <v>25252</v>
      </c>
      <c r="F11" s="106">
        <f t="shared" si="1"/>
        <v>-25252</v>
      </c>
      <c r="G11" s="70">
        <f t="shared" si="2"/>
        <v>-100</v>
      </c>
    </row>
    <row r="12" ht="23.1" customHeight="1" spans="1:7">
      <c r="A12" s="169" t="s">
        <v>734</v>
      </c>
      <c r="B12" s="106"/>
      <c r="C12" s="106"/>
      <c r="D12" s="70" t="str">
        <f t="shared" si="0"/>
        <v/>
      </c>
      <c r="E12" s="106"/>
      <c r="F12" s="106">
        <f t="shared" si="1"/>
        <v>0</v>
      </c>
      <c r="G12" s="70" t="str">
        <f t="shared" si="2"/>
        <v/>
      </c>
    </row>
    <row r="13" ht="23.1" customHeight="1" spans="1:7">
      <c r="A13" s="168" t="s">
        <v>38</v>
      </c>
      <c r="B13" s="106"/>
      <c r="C13" s="106"/>
      <c r="D13" s="107"/>
      <c r="E13" s="106">
        <v>16600</v>
      </c>
      <c r="F13" s="106">
        <f t="shared" si="1"/>
        <v>-16600</v>
      </c>
      <c r="G13" s="70">
        <f t="shared" si="2"/>
        <v>-100</v>
      </c>
    </row>
    <row r="14" ht="23.1" customHeight="1" spans="1:7">
      <c r="A14" s="168" t="s">
        <v>735</v>
      </c>
      <c r="B14" s="106"/>
      <c r="C14" s="106"/>
      <c r="D14" s="107"/>
      <c r="E14" s="106"/>
      <c r="F14" s="106">
        <f t="shared" si="1"/>
        <v>0</v>
      </c>
      <c r="G14" s="70" t="str">
        <f t="shared" si="2"/>
        <v/>
      </c>
    </row>
    <row r="15" ht="23.1" customHeight="1" spans="1:7">
      <c r="A15" s="168" t="s">
        <v>736</v>
      </c>
      <c r="B15" s="106">
        <v>1225295</v>
      </c>
      <c r="C15" s="106">
        <v>1173966</v>
      </c>
      <c r="D15" s="107"/>
      <c r="E15" s="106">
        <v>1108206</v>
      </c>
      <c r="F15" s="106">
        <f t="shared" si="1"/>
        <v>65760</v>
      </c>
      <c r="G15" s="70">
        <f t="shared" si="2"/>
        <v>5.93391481367183</v>
      </c>
    </row>
    <row r="16" ht="21.75" customHeight="1" spans="1:7">
      <c r="A16" s="172"/>
      <c r="B16" s="173"/>
      <c r="C16" s="173"/>
      <c r="D16" s="174"/>
      <c r="E16" s="173"/>
      <c r="F16" s="173">
        <v>0</v>
      </c>
      <c r="G16" s="76"/>
    </row>
    <row r="17" ht="23.1" customHeight="1" spans="1:7">
      <c r="A17" s="168" t="s">
        <v>737</v>
      </c>
      <c r="B17" s="106">
        <f>SUM(B18,B26:B28)</f>
        <v>2836036</v>
      </c>
      <c r="C17" s="106">
        <f>SUM(C18,C26:C28)</f>
        <v>2818340</v>
      </c>
      <c r="D17" s="70">
        <f t="shared" ref="D17:D25" si="3">IF(B17=0,"",SUM(C17/B17)*100)</f>
        <v>99.3760304876243</v>
      </c>
      <c r="E17" s="106">
        <f>SUM(E18,E26:E28)</f>
        <v>2639829</v>
      </c>
      <c r="F17" s="106">
        <f t="shared" si="1"/>
        <v>178511</v>
      </c>
      <c r="G17" s="70">
        <f t="shared" si="2"/>
        <v>6.76221831035268</v>
      </c>
    </row>
    <row r="18" ht="23.1" customHeight="1" spans="1:7">
      <c r="A18" s="168" t="s">
        <v>738</v>
      </c>
      <c r="B18" s="106">
        <f>SUM(B19:B25)</f>
        <v>1557819</v>
      </c>
      <c r="C18" s="106">
        <f>SUM(C19:C25)</f>
        <v>1526623</v>
      </c>
      <c r="D18" s="70">
        <f t="shared" si="3"/>
        <v>97.9974567006822</v>
      </c>
      <c r="E18" s="106">
        <f>SUM(E19:E25)</f>
        <v>1461528</v>
      </c>
      <c r="F18" s="106">
        <f t="shared" si="1"/>
        <v>65095</v>
      </c>
      <c r="G18" s="70">
        <f t="shared" si="2"/>
        <v>4.45390030160216</v>
      </c>
    </row>
    <row r="19" ht="23.1" customHeight="1" spans="1:7">
      <c r="A19" s="175" t="s">
        <v>739</v>
      </c>
      <c r="B19" s="106"/>
      <c r="C19" s="106"/>
      <c r="D19" s="70" t="str">
        <f t="shared" si="3"/>
        <v/>
      </c>
      <c r="E19" s="106"/>
      <c r="F19" s="106">
        <f t="shared" si="1"/>
        <v>0</v>
      </c>
      <c r="G19" s="70" t="str">
        <f t="shared" si="2"/>
        <v/>
      </c>
    </row>
    <row r="20" ht="23.1" customHeight="1" spans="1:7">
      <c r="A20" s="175" t="s">
        <v>740</v>
      </c>
      <c r="B20" s="106">
        <v>139993</v>
      </c>
      <c r="C20" s="106">
        <v>151143</v>
      </c>
      <c r="D20" s="70">
        <f t="shared" si="3"/>
        <v>107.964683948483</v>
      </c>
      <c r="E20" s="106">
        <v>129446</v>
      </c>
      <c r="F20" s="106">
        <f t="shared" si="1"/>
        <v>21697</v>
      </c>
      <c r="G20" s="70">
        <f t="shared" si="2"/>
        <v>16.761429476384</v>
      </c>
    </row>
    <row r="21" ht="23.1" customHeight="1" spans="1:7">
      <c r="A21" s="170" t="s">
        <v>741</v>
      </c>
      <c r="B21" s="106">
        <v>633096</v>
      </c>
      <c r="C21" s="106">
        <v>643485</v>
      </c>
      <c r="D21" s="70">
        <f t="shared" si="3"/>
        <v>101.640983357974</v>
      </c>
      <c r="E21" s="106">
        <v>585020</v>
      </c>
      <c r="F21" s="106">
        <f t="shared" si="1"/>
        <v>58465</v>
      </c>
      <c r="G21" s="70">
        <f t="shared" si="2"/>
        <v>9.99367542989983</v>
      </c>
    </row>
    <row r="22" ht="29.1" customHeight="1" spans="1:7">
      <c r="A22" s="171" t="s">
        <v>742</v>
      </c>
      <c r="B22" s="106">
        <v>433727</v>
      </c>
      <c r="C22" s="106">
        <v>382504</v>
      </c>
      <c r="D22" s="70">
        <f t="shared" si="3"/>
        <v>88.1900365898365</v>
      </c>
      <c r="E22" s="106">
        <v>366574</v>
      </c>
      <c r="F22" s="106">
        <f t="shared" si="1"/>
        <v>15930</v>
      </c>
      <c r="G22" s="70">
        <f t="shared" si="2"/>
        <v>4.34564371723036</v>
      </c>
    </row>
    <row r="23" ht="23.1" customHeight="1" spans="1:7">
      <c r="A23" s="175" t="s">
        <v>743</v>
      </c>
      <c r="B23" s="106">
        <v>351003</v>
      </c>
      <c r="C23" s="106">
        <v>349491</v>
      </c>
      <c r="D23" s="70">
        <f t="shared" si="3"/>
        <v>99.5692344509876</v>
      </c>
      <c r="E23" s="106">
        <v>340276</v>
      </c>
      <c r="F23" s="106">
        <f t="shared" si="1"/>
        <v>9215</v>
      </c>
      <c r="G23" s="70">
        <f t="shared" si="2"/>
        <v>2.70809578107184</v>
      </c>
    </row>
    <row r="24" ht="23.1" customHeight="1" spans="1:7">
      <c r="A24" s="175" t="s">
        <v>744</v>
      </c>
      <c r="B24" s="106"/>
      <c r="C24" s="106"/>
      <c r="D24" s="70" t="str">
        <f t="shared" si="3"/>
        <v/>
      </c>
      <c r="E24" s="106">
        <v>40212</v>
      </c>
      <c r="F24" s="106">
        <f t="shared" si="1"/>
        <v>-40212</v>
      </c>
      <c r="G24" s="70">
        <f t="shared" si="2"/>
        <v>-100</v>
      </c>
    </row>
    <row r="25" ht="23.1" customHeight="1" spans="1:7">
      <c r="A25" s="176" t="s">
        <v>745</v>
      </c>
      <c r="B25" s="106"/>
      <c r="C25" s="106"/>
      <c r="D25" s="70" t="str">
        <f t="shared" si="3"/>
        <v/>
      </c>
      <c r="E25" s="106"/>
      <c r="F25" s="106">
        <f t="shared" si="1"/>
        <v>0</v>
      </c>
      <c r="G25" s="70" t="str">
        <f t="shared" si="2"/>
        <v/>
      </c>
    </row>
    <row r="26" ht="23.1" customHeight="1" spans="1:7">
      <c r="A26" s="175" t="s">
        <v>664</v>
      </c>
      <c r="B26" s="106"/>
      <c r="C26" s="106"/>
      <c r="D26" s="107"/>
      <c r="E26" s="106"/>
      <c r="F26" s="106">
        <f t="shared" si="1"/>
        <v>0</v>
      </c>
      <c r="G26" s="70" t="str">
        <f t="shared" si="2"/>
        <v/>
      </c>
    </row>
    <row r="27" ht="23.1" customHeight="1" spans="1:7">
      <c r="A27" s="168" t="s">
        <v>746</v>
      </c>
      <c r="B27" s="106"/>
      <c r="C27" s="106"/>
      <c r="D27" s="107"/>
      <c r="E27" s="106">
        <v>1015</v>
      </c>
      <c r="F27" s="106">
        <f t="shared" si="1"/>
        <v>-1015</v>
      </c>
      <c r="G27" s="70">
        <f t="shared" si="2"/>
        <v>-100</v>
      </c>
    </row>
    <row r="28" ht="23.1" customHeight="1" spans="1:7">
      <c r="A28" s="175" t="s">
        <v>747</v>
      </c>
      <c r="B28" s="106">
        <v>1278217</v>
      </c>
      <c r="C28" s="106">
        <v>1291717</v>
      </c>
      <c r="D28" s="107"/>
      <c r="E28" s="106">
        <v>1177286</v>
      </c>
      <c r="F28" s="106">
        <f t="shared" si="1"/>
        <v>114431</v>
      </c>
      <c r="G28" s="70">
        <f t="shared" si="2"/>
        <v>9.71989813860014</v>
      </c>
    </row>
    <row r="29" customHeight="1" spans="2:5">
      <c r="B29" s="177"/>
      <c r="D29" s="178"/>
      <c r="E29" s="179"/>
    </row>
    <row r="30" customHeight="1" spans="2:5">
      <c r="B30" s="177"/>
      <c r="D30" s="178"/>
      <c r="E30" s="179"/>
    </row>
    <row r="31" customHeight="1" spans="2:5">
      <c r="B31" s="177"/>
      <c r="D31" s="178"/>
      <c r="E31" s="179"/>
    </row>
    <row r="32" customHeight="1" spans="2:5">
      <c r="B32" s="177"/>
      <c r="D32" s="178"/>
      <c r="E32" s="179"/>
    </row>
    <row r="33" customHeight="1" spans="2:5">
      <c r="B33" s="177"/>
      <c r="D33" s="178"/>
      <c r="E33" s="179"/>
    </row>
    <row r="34" customHeight="1" spans="2:5">
      <c r="B34" s="177"/>
      <c r="D34" s="178"/>
      <c r="E34" s="179"/>
    </row>
    <row r="35" customHeight="1" spans="2:5">
      <c r="B35" s="177"/>
      <c r="D35" s="178"/>
      <c r="E35" s="179"/>
    </row>
    <row r="36" customHeight="1" spans="2:5">
      <c r="B36" s="177"/>
      <c r="D36" s="178"/>
      <c r="E36" s="179"/>
    </row>
    <row r="37" customHeight="1" spans="2:5">
      <c r="B37" s="177"/>
      <c r="D37" s="178"/>
      <c r="E37" s="179"/>
    </row>
    <row r="38" customHeight="1" spans="2:5">
      <c r="B38" s="177"/>
      <c r="D38" s="178"/>
      <c r="E38" s="179"/>
    </row>
    <row r="39" customHeight="1" spans="2:5">
      <c r="B39" s="177"/>
      <c r="D39" s="178"/>
      <c r="E39" s="179"/>
    </row>
    <row r="40" customHeight="1" spans="2:5">
      <c r="B40" s="177"/>
      <c r="D40" s="178"/>
      <c r="E40" s="179"/>
    </row>
    <row r="41" customHeight="1" spans="2:5">
      <c r="B41" s="177"/>
      <c r="D41" s="178"/>
      <c r="E41" s="179"/>
    </row>
    <row r="42" customHeight="1" spans="2:5">
      <c r="B42" s="177"/>
      <c r="D42" s="178"/>
      <c r="E42" s="179"/>
    </row>
    <row r="43" customHeight="1" spans="2:5">
      <c r="B43" s="177"/>
      <c r="D43" s="178"/>
      <c r="E43" s="179"/>
    </row>
    <row r="44" customHeight="1" spans="2:5">
      <c r="B44" s="177"/>
      <c r="D44" s="178"/>
      <c r="E44" s="179"/>
    </row>
    <row r="45" customHeight="1" spans="2:5">
      <c r="B45" s="177"/>
      <c r="D45" s="178"/>
      <c r="E45" s="179"/>
    </row>
    <row r="46" customHeight="1" spans="2:5">
      <c r="B46" s="177"/>
      <c r="D46" s="178"/>
      <c r="E46" s="179"/>
    </row>
    <row r="47" customHeight="1" spans="2:5">
      <c r="B47" s="177"/>
      <c r="D47" s="178"/>
      <c r="E47" s="179"/>
    </row>
    <row r="48" customHeight="1" spans="2:5">
      <c r="B48" s="177"/>
      <c r="D48" s="178"/>
      <c r="E48" s="179"/>
    </row>
    <row r="49" customHeight="1" spans="2:5">
      <c r="B49" s="177"/>
      <c r="D49" s="178"/>
      <c r="E49" s="179"/>
    </row>
    <row r="50" customHeight="1" spans="2:5">
      <c r="B50" s="177"/>
      <c r="D50" s="178"/>
      <c r="E50" s="179"/>
    </row>
    <row r="51" customHeight="1" spans="2:5">
      <c r="B51" s="177"/>
      <c r="D51" s="178"/>
      <c r="E51" s="179"/>
    </row>
    <row r="52" customHeight="1" spans="2:5">
      <c r="B52" s="177"/>
      <c r="D52" s="178"/>
      <c r="E52" s="179"/>
    </row>
    <row r="53" customHeight="1" spans="2:5">
      <c r="B53" s="177"/>
      <c r="D53" s="178"/>
      <c r="E53" s="179"/>
    </row>
    <row r="54" customHeight="1" spans="2:5">
      <c r="B54" s="177"/>
      <c r="D54" s="178"/>
      <c r="E54" s="179"/>
    </row>
    <row r="55" customHeight="1" spans="2:5">
      <c r="B55" s="177"/>
      <c r="D55" s="178"/>
      <c r="E55" s="179"/>
    </row>
    <row r="56" customHeight="1" spans="2:5">
      <c r="B56" s="177"/>
      <c r="D56" s="178"/>
      <c r="E56" s="179"/>
    </row>
    <row r="57" customHeight="1" spans="2:5">
      <c r="B57" s="177"/>
      <c r="D57" s="178"/>
      <c r="E57" s="179"/>
    </row>
    <row r="58" customHeight="1" spans="2:5">
      <c r="B58" s="177"/>
      <c r="D58" s="178"/>
      <c r="E58" s="179"/>
    </row>
    <row r="59" customHeight="1" spans="2:5">
      <c r="B59" s="177"/>
      <c r="D59" s="178"/>
      <c r="E59" s="179"/>
    </row>
    <row r="60" customHeight="1" spans="2:5">
      <c r="B60" s="177"/>
      <c r="D60" s="178"/>
      <c r="E60" s="179"/>
    </row>
    <row r="61" customHeight="1" spans="2:5">
      <c r="B61" s="177"/>
      <c r="D61" s="178"/>
      <c r="E61" s="179"/>
    </row>
    <row r="62" customHeight="1" spans="2:5">
      <c r="B62" s="177"/>
      <c r="D62" s="178"/>
      <c r="E62" s="179"/>
    </row>
    <row r="63" customHeight="1" spans="2:5">
      <c r="B63" s="177"/>
      <c r="D63" s="178"/>
      <c r="E63" s="179"/>
    </row>
    <row r="64" customHeight="1" spans="2:5">
      <c r="B64" s="177"/>
      <c r="D64" s="178"/>
      <c r="E64" s="179"/>
    </row>
    <row r="65" customHeight="1" spans="2:5">
      <c r="B65" s="177"/>
      <c r="D65" s="178"/>
      <c r="E65" s="179"/>
    </row>
    <row r="66" customHeight="1" spans="2:5">
      <c r="B66" s="177"/>
      <c r="D66" s="178"/>
      <c r="E66" s="179"/>
    </row>
    <row r="67" customHeight="1" spans="2:5">
      <c r="B67" s="177"/>
      <c r="D67" s="178"/>
      <c r="E67" s="179"/>
    </row>
    <row r="68" customHeight="1" spans="2:5">
      <c r="B68" s="177"/>
      <c r="D68" s="178"/>
      <c r="E68" s="179"/>
    </row>
    <row r="69" customHeight="1" spans="2:5">
      <c r="B69" s="177"/>
      <c r="D69" s="178"/>
      <c r="E69" s="179"/>
    </row>
    <row r="70" customHeight="1" spans="2:5">
      <c r="B70" s="177"/>
      <c r="D70" s="178"/>
      <c r="E70" s="179"/>
    </row>
    <row r="71" customHeight="1" spans="2:5">
      <c r="B71" s="177"/>
      <c r="D71" s="178"/>
      <c r="E71" s="179"/>
    </row>
    <row r="72" customHeight="1" spans="2:5">
      <c r="B72" s="177"/>
      <c r="D72" s="178"/>
      <c r="E72" s="179"/>
    </row>
    <row r="73" customHeight="1" spans="2:5">
      <c r="B73" s="177"/>
      <c r="D73" s="178"/>
      <c r="E73" s="179"/>
    </row>
    <row r="74" customHeight="1" spans="2:5">
      <c r="B74" s="177"/>
      <c r="D74" s="178"/>
      <c r="E74" s="179"/>
    </row>
    <row r="75" customHeight="1" spans="2:5">
      <c r="B75" s="177"/>
      <c r="D75" s="178"/>
      <c r="E75" s="179"/>
    </row>
    <row r="76" customHeight="1" spans="2:5">
      <c r="B76" s="177"/>
      <c r="D76" s="178"/>
      <c r="E76" s="179"/>
    </row>
    <row r="77" customHeight="1" spans="2:5">
      <c r="B77" s="177"/>
      <c r="D77" s="178"/>
      <c r="E77" s="179"/>
    </row>
    <row r="78" customHeight="1" spans="2:5">
      <c r="B78" s="177"/>
      <c r="D78" s="178"/>
      <c r="E78" s="179"/>
    </row>
    <row r="79" customHeight="1" spans="2:5">
      <c r="B79" s="177"/>
      <c r="D79" s="178"/>
      <c r="E79" s="179"/>
    </row>
    <row r="80" customHeight="1" spans="2:5">
      <c r="B80" s="177"/>
      <c r="D80" s="178"/>
      <c r="E80" s="179"/>
    </row>
    <row r="81" customHeight="1" spans="2:5">
      <c r="B81" s="177"/>
      <c r="D81" s="178"/>
      <c r="E81" s="179"/>
    </row>
    <row r="82" customHeight="1" spans="2:5">
      <c r="B82" s="177"/>
      <c r="D82" s="178"/>
      <c r="E82" s="179"/>
    </row>
    <row r="83" customHeight="1" spans="2:5">
      <c r="B83" s="177"/>
      <c r="D83" s="178"/>
      <c r="E83" s="179"/>
    </row>
    <row r="84" customHeight="1" spans="2:5">
      <c r="B84" s="177"/>
      <c r="D84" s="178"/>
      <c r="E84" s="179"/>
    </row>
    <row r="85" customHeight="1" spans="2:5">
      <c r="B85" s="177"/>
      <c r="D85" s="178"/>
      <c r="E85" s="179"/>
    </row>
    <row r="86" customHeight="1" spans="2:5">
      <c r="B86" s="177"/>
      <c r="D86" s="178"/>
      <c r="E86" s="179"/>
    </row>
    <row r="87" customHeight="1" spans="2:5">
      <c r="B87" s="177"/>
      <c r="D87" s="178"/>
      <c r="E87" s="179"/>
    </row>
    <row r="88" customHeight="1" spans="2:5">
      <c r="B88" s="177"/>
      <c r="D88" s="178"/>
      <c r="E88" s="179"/>
    </row>
    <row r="89" customHeight="1" spans="2:5">
      <c r="B89" s="177"/>
      <c r="D89" s="178"/>
      <c r="E89" s="179"/>
    </row>
    <row r="90" customHeight="1" spans="2:5">
      <c r="B90" s="177"/>
      <c r="D90" s="178"/>
      <c r="E90" s="179"/>
    </row>
    <row r="91" customHeight="1" spans="2:5">
      <c r="B91" s="177"/>
      <c r="D91" s="178"/>
      <c r="E91" s="179"/>
    </row>
  </sheetData>
  <mergeCells count="3">
    <mergeCell ref="A1:G1"/>
    <mergeCell ref="D2:E2"/>
    <mergeCell ref="F2:G2"/>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showGridLines="0" showZeros="0" workbookViewId="0">
      <selection activeCell="C17" sqref="C17"/>
    </sheetView>
  </sheetViews>
  <sheetFormatPr defaultColWidth="9.125" defaultRowHeight="14.25" outlineLevelCol="2"/>
  <cols>
    <col min="1" max="1" width="30.875" style="1" customWidth="1"/>
    <col min="2" max="3" width="21" style="1" customWidth="1"/>
    <col min="4" max="16384" width="9.125" style="3"/>
  </cols>
  <sheetData>
    <row r="1" ht="33.95" customHeight="1" spans="1:3">
      <c r="A1" s="144" t="s">
        <v>748</v>
      </c>
      <c r="B1" s="144"/>
      <c r="C1" s="144"/>
    </row>
    <row r="2" ht="20.25" customHeight="1" spans="1:3">
      <c r="A2" s="61" t="s">
        <v>749</v>
      </c>
      <c r="B2" s="137"/>
      <c r="C2" s="64" t="s">
        <v>2</v>
      </c>
    </row>
    <row r="3" ht="26.65" customHeight="1" spans="1:3">
      <c r="A3" s="145" t="s">
        <v>750</v>
      </c>
      <c r="B3" s="146" t="s">
        <v>751</v>
      </c>
      <c r="C3" s="146" t="s">
        <v>752</v>
      </c>
    </row>
    <row r="4" ht="26.65" customHeight="1" spans="1:3">
      <c r="A4" s="106" t="s">
        <v>753</v>
      </c>
      <c r="B4" s="106">
        <f>SUM(B5:B6)</f>
        <v>10960000</v>
      </c>
      <c r="C4" s="106"/>
    </row>
    <row r="5" ht="26.65" customHeight="1" spans="1:3">
      <c r="A5" s="106" t="s">
        <v>754</v>
      </c>
      <c r="B5" s="106">
        <v>4760000</v>
      </c>
      <c r="C5" s="106"/>
    </row>
    <row r="6" ht="26.65" customHeight="1" spans="1:3">
      <c r="A6" s="106" t="s">
        <v>755</v>
      </c>
      <c r="B6" s="106">
        <v>6200000</v>
      </c>
      <c r="C6" s="106"/>
    </row>
    <row r="7" ht="26.65" customHeight="1" spans="1:3">
      <c r="A7" s="106" t="s">
        <v>756</v>
      </c>
      <c r="B7" s="106"/>
      <c r="C7" s="106">
        <f>SUM(C8,C13)</f>
        <v>8810172.97</v>
      </c>
    </row>
    <row r="8" ht="26.65" customHeight="1" spans="1:3">
      <c r="A8" s="106" t="s">
        <v>754</v>
      </c>
      <c r="B8" s="106"/>
      <c r="C8" s="106">
        <f>SUM(C9:C12)</f>
        <v>4747199.25</v>
      </c>
    </row>
    <row r="9" ht="26.65" customHeight="1" spans="1:3">
      <c r="A9" s="147" t="s">
        <v>757</v>
      </c>
      <c r="B9" s="106"/>
      <c r="C9" s="148">
        <v>1526489</v>
      </c>
    </row>
    <row r="10" ht="26.65" customHeight="1" spans="1:3">
      <c r="A10" s="147" t="s">
        <v>758</v>
      </c>
      <c r="B10" s="106"/>
      <c r="C10" s="148">
        <v>481521</v>
      </c>
    </row>
    <row r="11" ht="26.65" customHeight="1" spans="1:3">
      <c r="A11" s="147" t="s">
        <v>759</v>
      </c>
      <c r="B11" s="106"/>
      <c r="C11" s="148">
        <v>2738079</v>
      </c>
    </row>
    <row r="12" ht="26.65" customHeight="1" spans="1:3">
      <c r="A12" s="147" t="s">
        <v>760</v>
      </c>
      <c r="B12" s="149"/>
      <c r="C12" s="148">
        <v>1110.25</v>
      </c>
    </row>
    <row r="13" ht="26.65" customHeight="1" spans="1:3">
      <c r="A13" s="106" t="s">
        <v>755</v>
      </c>
      <c r="B13" s="106"/>
      <c r="C13" s="106">
        <f>SUM(C14:C16)</f>
        <v>4062973.72</v>
      </c>
    </row>
    <row r="14" ht="26.65" customHeight="1" spans="1:3">
      <c r="A14" s="147" t="s">
        <v>757</v>
      </c>
      <c r="B14" s="106"/>
      <c r="C14" s="106">
        <v>1818701</v>
      </c>
    </row>
    <row r="15" ht="26.65" customHeight="1" spans="1:3">
      <c r="A15" s="147" t="s">
        <v>758</v>
      </c>
      <c r="B15" s="106"/>
      <c r="C15" s="148">
        <v>520361.72</v>
      </c>
    </row>
    <row r="16" ht="26.65" customHeight="1" spans="1:3">
      <c r="A16" s="147" t="s">
        <v>759</v>
      </c>
      <c r="B16" s="106"/>
      <c r="C16" s="106">
        <v>1723911</v>
      </c>
    </row>
    <row r="17" ht="26.65" customHeight="1" spans="1:3">
      <c r="A17" s="150" t="s">
        <v>761</v>
      </c>
      <c r="B17" s="151"/>
      <c r="C17" s="106">
        <f>SUM(C18,C22)</f>
        <v>1679152</v>
      </c>
    </row>
    <row r="18" ht="26.65" customHeight="1" spans="1:3">
      <c r="A18" s="106" t="s">
        <v>762</v>
      </c>
      <c r="B18" s="151"/>
      <c r="C18" s="106">
        <f>SUM(C19:C21)</f>
        <v>533129</v>
      </c>
    </row>
    <row r="19" ht="26.65" customHeight="1" spans="1:3">
      <c r="A19" s="147" t="s">
        <v>757</v>
      </c>
      <c r="B19" s="106"/>
      <c r="C19" s="106">
        <v>130159</v>
      </c>
    </row>
    <row r="20" ht="26.65" customHeight="1" spans="1:3">
      <c r="A20" s="147" t="s">
        <v>758</v>
      </c>
      <c r="B20" s="151"/>
      <c r="C20" s="106">
        <v>0</v>
      </c>
    </row>
    <row r="21" ht="26.65" customHeight="1" spans="1:3">
      <c r="A21" s="147" t="s">
        <v>759</v>
      </c>
      <c r="B21" s="151"/>
      <c r="C21" s="106">
        <v>402970</v>
      </c>
    </row>
    <row r="22" ht="26.65" customHeight="1" spans="1:3">
      <c r="A22" s="106" t="s">
        <v>763</v>
      </c>
      <c r="B22" s="151"/>
      <c r="C22" s="106">
        <f>SUM(C23:C25)</f>
        <v>1146023</v>
      </c>
    </row>
    <row r="23" ht="26.65" customHeight="1" spans="1:3">
      <c r="A23" s="147" t="s">
        <v>757</v>
      </c>
      <c r="B23" s="151"/>
      <c r="C23" s="106">
        <v>191501</v>
      </c>
    </row>
    <row r="24" ht="26.65" customHeight="1" spans="1:3">
      <c r="A24" s="147" t="s">
        <v>758</v>
      </c>
      <c r="B24" s="151"/>
      <c r="C24" s="106"/>
    </row>
    <row r="25" ht="26.65" customHeight="1" spans="1:3">
      <c r="A25" s="147" t="s">
        <v>759</v>
      </c>
      <c r="B25" s="151"/>
      <c r="C25" s="106">
        <v>954522</v>
      </c>
    </row>
  </sheetData>
  <mergeCells count="1">
    <mergeCell ref="A1:C1"/>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
  <sheetViews>
    <sheetView showZeros="0" workbookViewId="0">
      <pane xSplit="1" ySplit="4" topLeftCell="B5" activePane="bottomRight" state="frozen"/>
      <selection/>
      <selection pane="topRight"/>
      <selection pane="bottomLeft"/>
      <selection pane="bottomRight" activeCell="J5" sqref="J5"/>
    </sheetView>
  </sheetViews>
  <sheetFormatPr defaultColWidth="9" defaultRowHeight="14.25" outlineLevelCol="7"/>
  <cols>
    <col min="1" max="1" width="20.875" style="3" customWidth="1"/>
    <col min="2" max="2" width="8.625" style="84" customWidth="1"/>
    <col min="3" max="3" width="8.5" style="84" customWidth="1"/>
    <col min="4" max="4" width="8.625" style="84" customWidth="1"/>
    <col min="5" max="5" width="5" style="82" customWidth="1"/>
    <col min="6" max="6" width="8.625" style="84" customWidth="1"/>
    <col min="7" max="7" width="6.875" style="84" customWidth="1"/>
    <col min="8" max="8" width="5.875" style="82" customWidth="1"/>
    <col min="9" max="16384" width="9" style="3"/>
  </cols>
  <sheetData>
    <row r="1" ht="25.5" customHeight="1" spans="1:8">
      <c r="A1" s="134" t="s">
        <v>764</v>
      </c>
      <c r="B1" s="134"/>
      <c r="C1" s="134"/>
      <c r="D1" s="135"/>
      <c r="E1" s="135"/>
      <c r="F1" s="135"/>
      <c r="G1" s="135"/>
      <c r="H1" s="135"/>
    </row>
    <row r="2" ht="15.75" customHeight="1" spans="1:8">
      <c r="A2" s="125" t="s">
        <v>765</v>
      </c>
      <c r="B2" s="136"/>
      <c r="D2" s="137">
        <f>+D4-'14本级支'!D4</f>
        <v>0</v>
      </c>
      <c r="E2" s="138"/>
      <c r="F2" s="138"/>
      <c r="H2" s="131" t="s">
        <v>2</v>
      </c>
    </row>
    <row r="3" ht="32.25" customHeight="1" spans="1:8">
      <c r="A3" s="132" t="s">
        <v>3</v>
      </c>
      <c r="B3" s="66" t="s">
        <v>4</v>
      </c>
      <c r="C3" s="66" t="s">
        <v>5</v>
      </c>
      <c r="D3" s="66" t="s">
        <v>766</v>
      </c>
      <c r="E3" s="113" t="s">
        <v>7</v>
      </c>
      <c r="F3" s="66" t="s">
        <v>767</v>
      </c>
      <c r="G3" s="66" t="s">
        <v>9</v>
      </c>
      <c r="H3" s="113" t="s">
        <v>10</v>
      </c>
    </row>
    <row r="4" s="133" customFormat="1" ht="20.45" customHeight="1" spans="1:8">
      <c r="A4" s="68" t="s">
        <v>11</v>
      </c>
      <c r="B4" s="106">
        <f>SUM(B5,B86:B90,B41)</f>
        <v>1215489</v>
      </c>
      <c r="C4" s="106">
        <f>SUM(C5,C86:C90,C41)</f>
        <v>2520711</v>
      </c>
      <c r="D4" s="106">
        <f>SUM(D5,D86:D90,D41)</f>
        <v>2534175</v>
      </c>
      <c r="E4" s="70">
        <f t="shared" ref="E4:E13" si="0">IF(C4=0,"",SUM(D4/C4)*100)</f>
        <v>100.534135011907</v>
      </c>
      <c r="F4" s="106">
        <f>SUM(F5,F86:F90,F41)</f>
        <v>2536516</v>
      </c>
      <c r="G4" s="69">
        <f t="shared" ref="G4:G13" si="1">D4-F4</f>
        <v>-2341</v>
      </c>
      <c r="H4" s="70">
        <f t="shared" ref="H4:H13" si="2">IF(F4=0,"",SUM(G4/F4)*100)</f>
        <v>-0.0922919469067019</v>
      </c>
    </row>
    <row r="5" s="133" customFormat="1" ht="20.45" customHeight="1" spans="1:8">
      <c r="A5" s="71" t="s">
        <v>12</v>
      </c>
      <c r="B5" s="106">
        <f>SUM(B6:B7)</f>
        <v>122950</v>
      </c>
      <c r="C5" s="106">
        <f>SUM(C6:C7)</f>
        <v>191802</v>
      </c>
      <c r="D5" s="106">
        <f>SUM(D6:D7)</f>
        <v>205266</v>
      </c>
      <c r="E5" s="70">
        <f t="shared" si="0"/>
        <v>107.019739105953</v>
      </c>
      <c r="F5" s="106">
        <f>SUM(F6:F7)</f>
        <v>100306</v>
      </c>
      <c r="G5" s="69">
        <f t="shared" si="1"/>
        <v>104960</v>
      </c>
      <c r="H5" s="70">
        <f t="shared" si="2"/>
        <v>104.639802205252</v>
      </c>
    </row>
    <row r="6" s="133" customFormat="1" ht="20.45" customHeight="1" spans="1:8">
      <c r="A6" s="139" t="s">
        <v>13</v>
      </c>
      <c r="B6" s="106"/>
      <c r="C6" s="106"/>
      <c r="D6" s="106"/>
      <c r="E6" s="70" t="str">
        <f t="shared" si="0"/>
        <v/>
      </c>
      <c r="F6" s="106"/>
      <c r="G6" s="69">
        <f t="shared" si="1"/>
        <v>0</v>
      </c>
      <c r="H6" s="70" t="str">
        <f t="shared" si="2"/>
        <v/>
      </c>
    </row>
    <row r="7" s="133" customFormat="1" ht="20.45" customHeight="1" spans="1:8">
      <c r="A7" s="139" t="s">
        <v>29</v>
      </c>
      <c r="B7" s="106">
        <f>SUM(B8,B12,B25,B27,B29,B34,B35,B39)</f>
        <v>122950</v>
      </c>
      <c r="C7" s="106">
        <f>SUM(C8,C12,C25,C27,C29,C34,C35,C39)</f>
        <v>191802</v>
      </c>
      <c r="D7" s="106">
        <f>SUM(D8,D12,D25,D27,D29,D34,D35,D39)</f>
        <v>205266</v>
      </c>
      <c r="E7" s="70">
        <f t="shared" si="0"/>
        <v>107.019739105953</v>
      </c>
      <c r="F7" s="106">
        <f>SUM(F8,F12,F25,F27,F29,F34,F35,F39)</f>
        <v>100306</v>
      </c>
      <c r="G7" s="69">
        <f t="shared" si="1"/>
        <v>104960</v>
      </c>
      <c r="H7" s="70">
        <f t="shared" si="2"/>
        <v>104.639802205252</v>
      </c>
    </row>
    <row r="8" s="133" customFormat="1" ht="20.45" customHeight="1" spans="1:8">
      <c r="A8" s="139" t="s">
        <v>30</v>
      </c>
      <c r="B8" s="106">
        <f>SUM(B9:B11)</f>
        <v>5500</v>
      </c>
      <c r="C8" s="106">
        <v>5500</v>
      </c>
      <c r="D8" s="106">
        <f>SUM(D9:D11)</f>
        <v>6423</v>
      </c>
      <c r="E8" s="70">
        <f t="shared" si="0"/>
        <v>116.781818181818</v>
      </c>
      <c r="F8" s="106">
        <f>SUM(F9:F11)</f>
        <v>6861</v>
      </c>
      <c r="G8" s="69">
        <f t="shared" si="1"/>
        <v>-438</v>
      </c>
      <c r="H8" s="70">
        <f t="shared" si="2"/>
        <v>-6.38390905115872</v>
      </c>
    </row>
    <row r="9" s="133" customFormat="1" ht="20.45" customHeight="1" spans="1:8">
      <c r="A9" s="139" t="s">
        <v>768</v>
      </c>
      <c r="B9" s="106">
        <v>3000</v>
      </c>
      <c r="C9" s="106"/>
      <c r="D9" s="106">
        <v>3577</v>
      </c>
      <c r="E9" s="70" t="str">
        <f t="shared" si="0"/>
        <v/>
      </c>
      <c r="F9" s="106">
        <v>3385</v>
      </c>
      <c r="G9" s="69">
        <f t="shared" si="1"/>
        <v>192</v>
      </c>
      <c r="H9" s="70">
        <f t="shared" si="2"/>
        <v>5.67208271787297</v>
      </c>
    </row>
    <row r="10" s="133" customFormat="1" ht="20.45" customHeight="1" spans="1:8">
      <c r="A10" s="139" t="s">
        <v>769</v>
      </c>
      <c r="B10" s="106">
        <v>500</v>
      </c>
      <c r="C10" s="106"/>
      <c r="D10" s="106">
        <v>3</v>
      </c>
      <c r="E10" s="70" t="str">
        <f t="shared" si="0"/>
        <v/>
      </c>
      <c r="F10" s="106">
        <v>888</v>
      </c>
      <c r="G10" s="69">
        <f t="shared" si="1"/>
        <v>-885</v>
      </c>
      <c r="H10" s="70">
        <f t="shared" si="2"/>
        <v>-99.6621621621622</v>
      </c>
    </row>
    <row r="11" s="133" customFormat="1" ht="20.45" customHeight="1" spans="1:8">
      <c r="A11" s="139" t="s">
        <v>770</v>
      </c>
      <c r="B11" s="106">
        <v>2000</v>
      </c>
      <c r="C11" s="106"/>
      <c r="D11" s="106">
        <v>2843</v>
      </c>
      <c r="E11" s="70" t="str">
        <f t="shared" si="0"/>
        <v/>
      </c>
      <c r="F11" s="106">
        <v>2588</v>
      </c>
      <c r="G11" s="69">
        <f t="shared" si="1"/>
        <v>255</v>
      </c>
      <c r="H11" s="70">
        <f t="shared" si="2"/>
        <v>9.8531684698609</v>
      </c>
    </row>
    <row r="12" s="133" customFormat="1" ht="20.45" customHeight="1" spans="1:8">
      <c r="A12" s="139" t="s">
        <v>31</v>
      </c>
      <c r="B12" s="106">
        <f>SUM(B13:B24)</f>
        <v>20000</v>
      </c>
      <c r="C12" s="106">
        <v>20000</v>
      </c>
      <c r="D12" s="106">
        <f>SUM(D13:D24)</f>
        <v>20771</v>
      </c>
      <c r="E12" s="70">
        <f t="shared" si="0"/>
        <v>103.855</v>
      </c>
      <c r="F12" s="106">
        <f>SUM(F13:F24)</f>
        <v>20619</v>
      </c>
      <c r="G12" s="69">
        <f t="shared" si="1"/>
        <v>152</v>
      </c>
      <c r="H12" s="70">
        <f t="shared" si="2"/>
        <v>0.737184150540763</v>
      </c>
    </row>
    <row r="13" s="133" customFormat="1" ht="20.45" customHeight="1" spans="1:8">
      <c r="A13" s="139" t="s">
        <v>771</v>
      </c>
      <c r="B13" s="106">
        <v>5500</v>
      </c>
      <c r="C13" s="106"/>
      <c r="D13" s="106">
        <v>7531</v>
      </c>
      <c r="E13" s="70" t="str">
        <f t="shared" si="0"/>
        <v/>
      </c>
      <c r="F13" s="106">
        <v>5426</v>
      </c>
      <c r="G13" s="69">
        <f t="shared" si="1"/>
        <v>2105</v>
      </c>
      <c r="H13" s="70">
        <f t="shared" si="2"/>
        <v>38.7946922226318</v>
      </c>
    </row>
    <row r="14" s="133" customFormat="1" ht="20.45" customHeight="1" spans="1:8">
      <c r="A14" s="139" t="s">
        <v>772</v>
      </c>
      <c r="B14" s="106"/>
      <c r="C14" s="106"/>
      <c r="D14" s="106">
        <v>358</v>
      </c>
      <c r="E14" s="70"/>
      <c r="F14" s="106">
        <v>207</v>
      </c>
      <c r="G14" s="69"/>
      <c r="H14" s="70"/>
    </row>
    <row r="15" s="133" customFormat="1" ht="20.45" customHeight="1" spans="1:8">
      <c r="A15" s="139" t="s">
        <v>773</v>
      </c>
      <c r="B15" s="106">
        <v>9000</v>
      </c>
      <c r="C15" s="106"/>
      <c r="D15" s="106">
        <v>3354</v>
      </c>
      <c r="E15" s="70" t="str">
        <f t="shared" ref="E15:E40" si="3">IF(C15=0,"",SUM(D15/C15)*100)</f>
        <v/>
      </c>
      <c r="F15" s="106">
        <v>7628</v>
      </c>
      <c r="G15" s="69">
        <f t="shared" ref="G15:G54" si="4">D15-F15</f>
        <v>-4274</v>
      </c>
      <c r="H15" s="70">
        <f t="shared" ref="H15:H54" si="5">IF(F15=0,"",SUM(G15/F15)*100)</f>
        <v>-56.0304142632407</v>
      </c>
    </row>
    <row r="16" s="133" customFormat="1" ht="20.45" customHeight="1" spans="1:8">
      <c r="A16" s="139" t="s">
        <v>774</v>
      </c>
      <c r="B16" s="106"/>
      <c r="C16" s="106"/>
      <c r="D16" s="106">
        <v>2512</v>
      </c>
      <c r="E16" s="70" t="str">
        <f t="shared" si="3"/>
        <v/>
      </c>
      <c r="F16" s="106">
        <v>1021</v>
      </c>
      <c r="G16" s="69">
        <f t="shared" si="4"/>
        <v>1491</v>
      </c>
      <c r="H16" s="70">
        <f t="shared" si="5"/>
        <v>146.033300685602</v>
      </c>
    </row>
    <row r="17" s="133" customFormat="1" ht="20.45" customHeight="1" spans="1:8">
      <c r="A17" s="139" t="s">
        <v>775</v>
      </c>
      <c r="B17" s="106">
        <v>1500</v>
      </c>
      <c r="C17" s="106"/>
      <c r="D17" s="106">
        <v>1163</v>
      </c>
      <c r="E17" s="70" t="str">
        <f t="shared" si="3"/>
        <v/>
      </c>
      <c r="F17" s="106">
        <v>1240</v>
      </c>
      <c r="G17" s="69">
        <f t="shared" si="4"/>
        <v>-77</v>
      </c>
      <c r="H17" s="70">
        <f t="shared" si="5"/>
        <v>-6.20967741935484</v>
      </c>
    </row>
    <row r="18" s="133" customFormat="1" ht="20.45" customHeight="1" spans="1:8">
      <c r="A18" s="139" t="s">
        <v>776</v>
      </c>
      <c r="B18" s="106"/>
      <c r="C18" s="106"/>
      <c r="D18" s="106">
        <v>54</v>
      </c>
      <c r="E18" s="70" t="str">
        <f t="shared" si="3"/>
        <v/>
      </c>
      <c r="F18" s="106">
        <v>45</v>
      </c>
      <c r="G18" s="69">
        <f t="shared" si="4"/>
        <v>9</v>
      </c>
      <c r="H18" s="70">
        <f t="shared" si="5"/>
        <v>20</v>
      </c>
    </row>
    <row r="19" s="133" customFormat="1" ht="20.45" customHeight="1" spans="1:8">
      <c r="A19" s="139" t="s">
        <v>777</v>
      </c>
      <c r="B19" s="106">
        <v>200</v>
      </c>
      <c r="C19" s="106"/>
      <c r="D19" s="106">
        <v>646</v>
      </c>
      <c r="E19" s="70" t="str">
        <f t="shared" si="3"/>
        <v/>
      </c>
      <c r="F19" s="106">
        <v>383</v>
      </c>
      <c r="G19" s="69">
        <f t="shared" si="4"/>
        <v>263</v>
      </c>
      <c r="H19" s="70">
        <f t="shared" si="5"/>
        <v>68.668407310705</v>
      </c>
    </row>
    <row r="20" s="133" customFormat="1" ht="20.45" customHeight="1" spans="1:8">
      <c r="A20" s="139" t="s">
        <v>778</v>
      </c>
      <c r="B20" s="106">
        <v>2500</v>
      </c>
      <c r="C20" s="106"/>
      <c r="D20" s="106">
        <v>2143</v>
      </c>
      <c r="E20" s="70" t="str">
        <f t="shared" si="3"/>
        <v/>
      </c>
      <c r="F20" s="106">
        <v>2556</v>
      </c>
      <c r="G20" s="69">
        <f t="shared" si="4"/>
        <v>-413</v>
      </c>
      <c r="H20" s="70">
        <f t="shared" si="5"/>
        <v>-16.1580594679186</v>
      </c>
    </row>
    <row r="21" s="133" customFormat="1" ht="20.45" customHeight="1" spans="1:8">
      <c r="A21" s="139" t="s">
        <v>779</v>
      </c>
      <c r="B21" s="106"/>
      <c r="C21" s="106"/>
      <c r="D21" s="106">
        <v>173</v>
      </c>
      <c r="E21" s="70" t="str">
        <f t="shared" si="3"/>
        <v/>
      </c>
      <c r="F21" s="106">
        <v>324</v>
      </c>
      <c r="G21" s="69">
        <f t="shared" si="4"/>
        <v>-151</v>
      </c>
      <c r="H21" s="70">
        <f t="shared" si="5"/>
        <v>-46.6049382716049</v>
      </c>
    </row>
    <row r="22" s="133" customFormat="1" ht="20.45" customHeight="1" spans="1:8">
      <c r="A22" s="139" t="s">
        <v>780</v>
      </c>
      <c r="B22" s="106">
        <v>800</v>
      </c>
      <c r="C22" s="106"/>
      <c r="D22" s="106">
        <v>1311</v>
      </c>
      <c r="E22" s="70" t="str">
        <f t="shared" si="3"/>
        <v/>
      </c>
      <c r="F22" s="106">
        <v>1272</v>
      </c>
      <c r="G22" s="69">
        <f t="shared" si="4"/>
        <v>39</v>
      </c>
      <c r="H22" s="70">
        <f t="shared" si="5"/>
        <v>3.06603773584906</v>
      </c>
    </row>
    <row r="23" s="133" customFormat="1" ht="20.45" customHeight="1" spans="1:8">
      <c r="A23" s="139" t="s">
        <v>781</v>
      </c>
      <c r="B23" s="106">
        <v>500</v>
      </c>
      <c r="C23" s="106"/>
      <c r="D23" s="106">
        <v>803</v>
      </c>
      <c r="E23" s="70" t="str">
        <f t="shared" si="3"/>
        <v/>
      </c>
      <c r="F23" s="106">
        <v>498</v>
      </c>
      <c r="G23" s="69">
        <f t="shared" si="4"/>
        <v>305</v>
      </c>
      <c r="H23" s="70">
        <f t="shared" si="5"/>
        <v>61.2449799196787</v>
      </c>
    </row>
    <row r="24" s="133" customFormat="1" ht="20.45" customHeight="1" spans="1:8">
      <c r="A24" s="139" t="s">
        <v>782</v>
      </c>
      <c r="B24" s="106"/>
      <c r="C24" s="106"/>
      <c r="D24" s="106">
        <v>723</v>
      </c>
      <c r="E24" s="70" t="str">
        <f t="shared" si="3"/>
        <v/>
      </c>
      <c r="F24" s="106">
        <v>19</v>
      </c>
      <c r="G24" s="69">
        <f t="shared" si="4"/>
        <v>704</v>
      </c>
      <c r="H24" s="70">
        <f t="shared" si="5"/>
        <v>3705.26315789474</v>
      </c>
    </row>
    <row r="25" s="133" customFormat="1" ht="20.45" customHeight="1" spans="1:8">
      <c r="A25" s="139" t="s">
        <v>32</v>
      </c>
      <c r="B25" s="106">
        <f>B26</f>
        <v>28176</v>
      </c>
      <c r="C25" s="106">
        <v>30981</v>
      </c>
      <c r="D25" s="106">
        <f>D26</f>
        <v>29688</v>
      </c>
      <c r="E25" s="70">
        <f t="shared" si="3"/>
        <v>95.8264742906943</v>
      </c>
      <c r="F25" s="106">
        <f>F26</f>
        <v>19379</v>
      </c>
      <c r="G25" s="69">
        <f t="shared" si="4"/>
        <v>10309</v>
      </c>
      <c r="H25" s="70">
        <f t="shared" si="5"/>
        <v>53.1967593787089</v>
      </c>
    </row>
    <row r="26" s="133" customFormat="1" ht="20.45" customHeight="1" spans="1:8">
      <c r="A26" s="139" t="s">
        <v>783</v>
      </c>
      <c r="B26" s="106">
        <v>28176</v>
      </c>
      <c r="C26" s="106"/>
      <c r="D26" s="106">
        <v>29688</v>
      </c>
      <c r="E26" s="70" t="str">
        <f t="shared" si="3"/>
        <v/>
      </c>
      <c r="F26" s="106">
        <v>19379</v>
      </c>
      <c r="G26" s="69">
        <f t="shared" si="4"/>
        <v>10309</v>
      </c>
      <c r="H26" s="70">
        <f t="shared" si="5"/>
        <v>53.1967593787089</v>
      </c>
    </row>
    <row r="27" s="133" customFormat="1" ht="20.45" customHeight="1" spans="1:8">
      <c r="A27" s="139" t="s">
        <v>33</v>
      </c>
      <c r="B27" s="106"/>
      <c r="C27" s="106">
        <v>18498</v>
      </c>
      <c r="D27" s="106">
        <f>D28</f>
        <v>18498</v>
      </c>
      <c r="E27" s="70">
        <f t="shared" si="3"/>
        <v>100</v>
      </c>
      <c r="F27" s="106"/>
      <c r="G27" s="69">
        <f t="shared" si="4"/>
        <v>18498</v>
      </c>
      <c r="H27" s="70" t="str">
        <f t="shared" si="5"/>
        <v/>
      </c>
    </row>
    <row r="28" s="133" customFormat="1" ht="20.45" customHeight="1" spans="1:8">
      <c r="A28" s="139" t="s">
        <v>784</v>
      </c>
      <c r="B28" s="106"/>
      <c r="C28" s="106"/>
      <c r="D28" s="106">
        <v>18498</v>
      </c>
      <c r="E28" s="70"/>
      <c r="F28" s="106"/>
      <c r="G28" s="69"/>
      <c r="H28" s="70"/>
    </row>
    <row r="29" s="133" customFormat="1" ht="20.45" customHeight="1" spans="1:8">
      <c r="A29" s="139" t="s">
        <v>785</v>
      </c>
      <c r="B29" s="106">
        <f>SUM(B30:B33)</f>
        <v>35774</v>
      </c>
      <c r="C29" s="106">
        <v>15774</v>
      </c>
      <c r="D29" s="106">
        <f>SUM(D30:D33)</f>
        <v>90321</v>
      </c>
      <c r="E29" s="70">
        <f t="shared" si="3"/>
        <v>572.594142259414</v>
      </c>
      <c r="F29" s="106">
        <f>SUM(F30:F33)</f>
        <v>20408</v>
      </c>
      <c r="G29" s="69">
        <f t="shared" si="4"/>
        <v>69913</v>
      </c>
      <c r="H29" s="70">
        <f t="shared" si="5"/>
        <v>342.576440611525</v>
      </c>
    </row>
    <row r="30" s="133" customFormat="1" ht="20.45" customHeight="1" spans="1:8">
      <c r="A30" s="139" t="s">
        <v>786</v>
      </c>
      <c r="B30" s="106"/>
      <c r="C30" s="106"/>
      <c r="D30" s="106">
        <v>1369</v>
      </c>
      <c r="E30" s="70" t="str">
        <f t="shared" si="3"/>
        <v/>
      </c>
      <c r="F30" s="106">
        <v>1454</v>
      </c>
      <c r="G30" s="69">
        <f t="shared" si="4"/>
        <v>-85</v>
      </c>
      <c r="H30" s="70">
        <f t="shared" si="5"/>
        <v>-5.84594222833563</v>
      </c>
    </row>
    <row r="31" s="133" customFormat="1" ht="20.45" customHeight="1" spans="1:8">
      <c r="A31" s="139" t="s">
        <v>787</v>
      </c>
      <c r="B31" s="106">
        <v>2000</v>
      </c>
      <c r="C31" s="106"/>
      <c r="D31" s="106">
        <v>4208</v>
      </c>
      <c r="E31" s="70" t="str">
        <f t="shared" si="3"/>
        <v/>
      </c>
      <c r="F31" s="106">
        <v>2028</v>
      </c>
      <c r="G31" s="69">
        <f t="shared" si="4"/>
        <v>2180</v>
      </c>
      <c r="H31" s="70">
        <f t="shared" si="5"/>
        <v>107.495069033531</v>
      </c>
    </row>
    <row r="32" s="133" customFormat="1" ht="20.45" customHeight="1" spans="1:8">
      <c r="A32" s="139" t="s">
        <v>788</v>
      </c>
      <c r="B32" s="106">
        <v>33774</v>
      </c>
      <c r="C32" s="106"/>
      <c r="D32" s="106">
        <v>20578</v>
      </c>
      <c r="E32" s="70" t="str">
        <f t="shared" si="3"/>
        <v/>
      </c>
      <c r="F32" s="106">
        <v>15796</v>
      </c>
      <c r="G32" s="69">
        <f t="shared" si="4"/>
        <v>4782</v>
      </c>
      <c r="H32" s="70">
        <f t="shared" si="5"/>
        <v>30.2734869587237</v>
      </c>
    </row>
    <row r="33" s="133" customFormat="1" ht="20.45" customHeight="1" spans="1:8">
      <c r="A33" s="140" t="s">
        <v>789</v>
      </c>
      <c r="B33" s="106"/>
      <c r="C33" s="106"/>
      <c r="D33" s="106">
        <v>64166</v>
      </c>
      <c r="E33" s="70" t="str">
        <f t="shared" si="3"/>
        <v/>
      </c>
      <c r="F33" s="106">
        <v>1130</v>
      </c>
      <c r="G33" s="69">
        <f t="shared" si="4"/>
        <v>63036</v>
      </c>
      <c r="H33" s="70">
        <f t="shared" si="5"/>
        <v>5578.40707964602</v>
      </c>
    </row>
    <row r="34" s="133" customFormat="1" ht="20.45" customHeight="1" spans="1:8">
      <c r="A34" s="139" t="s">
        <v>35</v>
      </c>
      <c r="B34" s="106"/>
      <c r="C34" s="106">
        <v>63000</v>
      </c>
      <c r="D34" s="106"/>
      <c r="E34" s="70">
        <f t="shared" si="3"/>
        <v>0</v>
      </c>
      <c r="F34" s="106"/>
      <c r="G34" s="69">
        <f t="shared" si="4"/>
        <v>0</v>
      </c>
      <c r="H34" s="70" t="str">
        <f t="shared" si="5"/>
        <v/>
      </c>
    </row>
    <row r="35" s="133" customFormat="1" ht="20.45" customHeight="1" spans="1:8">
      <c r="A35" s="139" t="s">
        <v>36</v>
      </c>
      <c r="B35" s="106">
        <f>SUM(B36:B38)</f>
        <v>33500</v>
      </c>
      <c r="C35" s="106">
        <v>36773</v>
      </c>
      <c r="D35" s="106">
        <f>SUM(D36:D38)</f>
        <v>37122</v>
      </c>
      <c r="E35" s="70">
        <f t="shared" si="3"/>
        <v>100.949065890735</v>
      </c>
      <c r="F35" s="106">
        <f>SUM(F36:F38)</f>
        <v>31839</v>
      </c>
      <c r="G35" s="69">
        <f t="shared" si="4"/>
        <v>5283</v>
      </c>
      <c r="H35" s="70">
        <f t="shared" si="5"/>
        <v>16.5928578158862</v>
      </c>
    </row>
    <row r="36" s="133" customFormat="1" ht="20.45" customHeight="1" spans="1:8">
      <c r="A36" s="139" t="s">
        <v>790</v>
      </c>
      <c r="B36" s="106"/>
      <c r="C36" s="106"/>
      <c r="D36" s="106">
        <v>4015</v>
      </c>
      <c r="E36" s="70" t="str">
        <f t="shared" si="3"/>
        <v/>
      </c>
      <c r="F36" s="106">
        <v>3778</v>
      </c>
      <c r="G36" s="69">
        <f t="shared" si="4"/>
        <v>237</v>
      </c>
      <c r="H36" s="70">
        <f t="shared" si="5"/>
        <v>6.27316040232928</v>
      </c>
    </row>
    <row r="37" s="133" customFormat="1" ht="20.45" customHeight="1" spans="1:8">
      <c r="A37" s="139" t="s">
        <v>791</v>
      </c>
      <c r="B37" s="106">
        <v>33500</v>
      </c>
      <c r="C37" s="106"/>
      <c r="D37" s="106">
        <v>32536</v>
      </c>
      <c r="E37" s="70" t="str">
        <f t="shared" si="3"/>
        <v/>
      </c>
      <c r="F37" s="106">
        <v>27446</v>
      </c>
      <c r="G37" s="69">
        <f t="shared" si="4"/>
        <v>5090</v>
      </c>
      <c r="H37" s="70">
        <f t="shared" si="5"/>
        <v>18.5455075420826</v>
      </c>
    </row>
    <row r="38" s="133" customFormat="1" ht="20.45" customHeight="1" spans="1:8">
      <c r="A38" s="139" t="s">
        <v>792</v>
      </c>
      <c r="B38" s="106"/>
      <c r="C38" s="106"/>
      <c r="D38" s="106">
        <v>571</v>
      </c>
      <c r="E38" s="70" t="str">
        <f t="shared" si="3"/>
        <v/>
      </c>
      <c r="F38" s="106">
        <v>615</v>
      </c>
      <c r="G38" s="69">
        <f t="shared" si="4"/>
        <v>-44</v>
      </c>
      <c r="H38" s="70">
        <f t="shared" si="5"/>
        <v>-7.15447154471545</v>
      </c>
    </row>
    <row r="39" s="133" customFormat="1" ht="20.45" customHeight="1" spans="1:8">
      <c r="A39" s="139" t="s">
        <v>793</v>
      </c>
      <c r="B39" s="106"/>
      <c r="C39" s="106">
        <v>1276</v>
      </c>
      <c r="D39" s="106">
        <f>D40</f>
        <v>2443</v>
      </c>
      <c r="E39" s="70">
        <f t="shared" si="3"/>
        <v>191.457680250784</v>
      </c>
      <c r="F39" s="106">
        <f>F40</f>
        <v>1200</v>
      </c>
      <c r="G39" s="69">
        <f t="shared" si="4"/>
        <v>1243</v>
      </c>
      <c r="H39" s="70">
        <f t="shared" si="5"/>
        <v>103.583333333333</v>
      </c>
    </row>
    <row r="40" s="133" customFormat="1" ht="20.45" customHeight="1" spans="1:8">
      <c r="A40" s="139" t="s">
        <v>794</v>
      </c>
      <c r="B40" s="106"/>
      <c r="C40" s="106"/>
      <c r="D40" s="106">
        <v>2443</v>
      </c>
      <c r="E40" s="70" t="str">
        <f t="shared" si="3"/>
        <v/>
      </c>
      <c r="F40" s="106">
        <v>1200</v>
      </c>
      <c r="G40" s="69">
        <f t="shared" si="4"/>
        <v>1243</v>
      </c>
      <c r="H40" s="70">
        <f t="shared" si="5"/>
        <v>103.583333333333</v>
      </c>
    </row>
    <row r="41" s="133" customFormat="1" ht="20.45" customHeight="1" spans="1:8">
      <c r="A41" s="139" t="s">
        <v>38</v>
      </c>
      <c r="B41" s="106">
        <f>SUM(B42,B48,B66)</f>
        <v>411969</v>
      </c>
      <c r="C41" s="106">
        <f>SUM(C42,C48,C66)</f>
        <v>959059</v>
      </c>
      <c r="D41" s="106">
        <f>SUM(D42,D48,D66)</f>
        <v>959059</v>
      </c>
      <c r="E41" s="106"/>
      <c r="F41" s="106">
        <f>SUM(F42,F48,F66)</f>
        <v>671701</v>
      </c>
      <c r="G41" s="69">
        <f t="shared" si="4"/>
        <v>287358</v>
      </c>
      <c r="H41" s="70">
        <f t="shared" si="5"/>
        <v>42.7806419820724</v>
      </c>
    </row>
    <row r="42" s="133" customFormat="1" ht="20.45" customHeight="1" spans="1:8">
      <c r="A42" s="141" t="s">
        <v>39</v>
      </c>
      <c r="B42" s="106">
        <f>SUM(B43:B47)</f>
        <v>36697</v>
      </c>
      <c r="C42" s="106">
        <f>SUM(C43:C47)</f>
        <v>36697</v>
      </c>
      <c r="D42" s="106">
        <f>SUM(D43:D47)</f>
        <v>36697</v>
      </c>
      <c r="E42" s="106"/>
      <c r="F42" s="106">
        <f>SUM(F43:F47)</f>
        <v>36697</v>
      </c>
      <c r="G42" s="69">
        <f t="shared" si="4"/>
        <v>0</v>
      </c>
      <c r="H42" s="70">
        <f t="shared" si="5"/>
        <v>0</v>
      </c>
    </row>
    <row r="43" s="133" customFormat="1" ht="20.45" customHeight="1" spans="1:8">
      <c r="A43" s="141" t="s">
        <v>40</v>
      </c>
      <c r="B43" s="106">
        <v>2625</v>
      </c>
      <c r="C43" s="106">
        <v>2625</v>
      </c>
      <c r="D43" s="106">
        <v>2625</v>
      </c>
      <c r="E43" s="106"/>
      <c r="F43" s="106">
        <v>2625</v>
      </c>
      <c r="G43" s="69">
        <f t="shared" si="4"/>
        <v>0</v>
      </c>
      <c r="H43" s="70">
        <f t="shared" si="5"/>
        <v>0</v>
      </c>
    </row>
    <row r="44" s="133" customFormat="1" ht="20.45" customHeight="1" spans="1:8">
      <c r="A44" s="141" t="s">
        <v>41</v>
      </c>
      <c r="B44" s="106">
        <v>1256</v>
      </c>
      <c r="C44" s="106">
        <v>1256</v>
      </c>
      <c r="D44" s="106">
        <v>1256</v>
      </c>
      <c r="E44" s="106"/>
      <c r="F44" s="106">
        <v>1256</v>
      </c>
      <c r="G44" s="69">
        <f t="shared" si="4"/>
        <v>0</v>
      </c>
      <c r="H44" s="70">
        <f t="shared" si="5"/>
        <v>0</v>
      </c>
    </row>
    <row r="45" s="133" customFormat="1" ht="20.45" customHeight="1" spans="1:8">
      <c r="A45" s="141" t="s">
        <v>42</v>
      </c>
      <c r="B45" s="106">
        <v>13846</v>
      </c>
      <c r="C45" s="106">
        <v>13846</v>
      </c>
      <c r="D45" s="106">
        <v>13846</v>
      </c>
      <c r="E45" s="106"/>
      <c r="F45" s="106">
        <v>13846</v>
      </c>
      <c r="G45" s="69">
        <f t="shared" si="4"/>
        <v>0</v>
      </c>
      <c r="H45" s="70">
        <f t="shared" si="5"/>
        <v>0</v>
      </c>
    </row>
    <row r="46" s="133" customFormat="1" ht="20.45" customHeight="1" spans="1:8">
      <c r="A46" s="141" t="s">
        <v>43</v>
      </c>
      <c r="B46" s="106">
        <v>2204</v>
      </c>
      <c r="C46" s="106">
        <v>2204</v>
      </c>
      <c r="D46" s="106">
        <v>2204</v>
      </c>
      <c r="E46" s="106"/>
      <c r="F46" s="106">
        <v>2204</v>
      </c>
      <c r="G46" s="69">
        <f t="shared" si="4"/>
        <v>0</v>
      </c>
      <c r="H46" s="70">
        <f t="shared" si="5"/>
        <v>0</v>
      </c>
    </row>
    <row r="47" s="133" customFormat="1" ht="20.45" customHeight="1" spans="1:8">
      <c r="A47" s="141" t="s">
        <v>795</v>
      </c>
      <c r="B47" s="106">
        <v>16766</v>
      </c>
      <c r="C47" s="106">
        <v>16766</v>
      </c>
      <c r="D47" s="106">
        <v>16766</v>
      </c>
      <c r="E47" s="106"/>
      <c r="F47" s="106">
        <v>16766</v>
      </c>
      <c r="G47" s="69">
        <f t="shared" si="4"/>
        <v>0</v>
      </c>
      <c r="H47" s="70">
        <f t="shared" si="5"/>
        <v>0</v>
      </c>
    </row>
    <row r="48" s="133" customFormat="1" ht="20.45" customHeight="1" spans="1:8">
      <c r="A48" s="141" t="s">
        <v>45</v>
      </c>
      <c r="B48" s="106">
        <f>SUM(B49:B65)</f>
        <v>375142</v>
      </c>
      <c r="C48" s="106">
        <f>SUM(C49:C65)</f>
        <v>828100</v>
      </c>
      <c r="D48" s="106">
        <f>SUM(D49:D65)</f>
        <v>828100</v>
      </c>
      <c r="E48" s="106"/>
      <c r="F48" s="106">
        <f>SUM(F49:F64)</f>
        <v>547293</v>
      </c>
      <c r="G48" s="69">
        <f t="shared" si="4"/>
        <v>280807</v>
      </c>
      <c r="H48" s="70">
        <f t="shared" si="5"/>
        <v>51.3083485445639</v>
      </c>
    </row>
    <row r="49" s="133" customFormat="1" ht="20.45" customHeight="1" spans="1:8">
      <c r="A49" s="141" t="s">
        <v>46</v>
      </c>
      <c r="B49" s="106">
        <v>4855</v>
      </c>
      <c r="C49" s="20">
        <v>4855</v>
      </c>
      <c r="D49" s="20">
        <v>4855</v>
      </c>
      <c r="E49" s="106"/>
      <c r="F49" s="106">
        <v>4855</v>
      </c>
      <c r="G49" s="69">
        <f t="shared" si="4"/>
        <v>0</v>
      </c>
      <c r="H49" s="70">
        <f t="shared" si="5"/>
        <v>0</v>
      </c>
    </row>
    <row r="50" s="133" customFormat="1" ht="20.45" customHeight="1" spans="1:8">
      <c r="A50" s="141" t="s">
        <v>47</v>
      </c>
      <c r="B50" s="106">
        <v>16962</v>
      </c>
      <c r="C50" s="20">
        <v>25335</v>
      </c>
      <c r="D50" s="20">
        <v>25335</v>
      </c>
      <c r="E50" s="106"/>
      <c r="F50" s="106">
        <v>16962</v>
      </c>
      <c r="G50" s="69">
        <f t="shared" si="4"/>
        <v>8373</v>
      </c>
      <c r="H50" s="70">
        <f t="shared" si="5"/>
        <v>49.3632826317651</v>
      </c>
    </row>
    <row r="51" s="133" customFormat="1" ht="20.45" customHeight="1" spans="1:8">
      <c r="A51" s="142" t="s">
        <v>49</v>
      </c>
      <c r="B51" s="106">
        <v>6195</v>
      </c>
      <c r="C51" s="20">
        <v>18935</v>
      </c>
      <c r="D51" s="20">
        <v>18935</v>
      </c>
      <c r="E51" s="143"/>
      <c r="F51" s="106">
        <v>61983</v>
      </c>
      <c r="G51" s="69">
        <f t="shared" si="4"/>
        <v>-43048</v>
      </c>
      <c r="H51" s="70">
        <f t="shared" si="5"/>
        <v>-69.4513011632222</v>
      </c>
    </row>
    <row r="52" s="133" customFormat="1" ht="20.45" customHeight="1" spans="1:8">
      <c r="A52" s="141" t="s">
        <v>51</v>
      </c>
      <c r="B52" s="106">
        <v>810</v>
      </c>
      <c r="C52" s="20">
        <v>810</v>
      </c>
      <c r="D52" s="20">
        <v>810</v>
      </c>
      <c r="E52" s="106"/>
      <c r="F52" s="106">
        <v>810</v>
      </c>
      <c r="G52" s="69">
        <f t="shared" si="4"/>
        <v>0</v>
      </c>
      <c r="H52" s="70">
        <f t="shared" si="5"/>
        <v>0</v>
      </c>
    </row>
    <row r="53" s="133" customFormat="1" ht="20.45" customHeight="1" spans="1:8">
      <c r="A53" s="141" t="s">
        <v>54</v>
      </c>
      <c r="B53" s="106">
        <v>13875</v>
      </c>
      <c r="C53" s="20">
        <v>18000</v>
      </c>
      <c r="D53" s="20">
        <v>18000</v>
      </c>
      <c r="E53" s="106"/>
      <c r="F53" s="106">
        <v>18114</v>
      </c>
      <c r="G53" s="69">
        <f t="shared" si="4"/>
        <v>-114</v>
      </c>
      <c r="H53" s="70">
        <f t="shared" si="5"/>
        <v>-0.62934746604836</v>
      </c>
    </row>
    <row r="54" s="133" customFormat="1" ht="20.45" customHeight="1" spans="1:8">
      <c r="A54" s="141" t="s">
        <v>56</v>
      </c>
      <c r="B54" s="106"/>
      <c r="C54" s="20"/>
      <c r="D54" s="20"/>
      <c r="E54" s="106"/>
      <c r="F54" s="106"/>
      <c r="G54" s="69">
        <f t="shared" si="4"/>
        <v>0</v>
      </c>
      <c r="H54" s="70" t="str">
        <f t="shared" si="5"/>
        <v/>
      </c>
    </row>
    <row r="55" s="133" customFormat="1" ht="20.45" customHeight="1" spans="1:8">
      <c r="A55" s="141" t="s">
        <v>59</v>
      </c>
      <c r="B55" s="106">
        <v>3455</v>
      </c>
      <c r="C55" s="106">
        <v>4142</v>
      </c>
      <c r="D55" s="106">
        <v>4142</v>
      </c>
      <c r="E55" s="106"/>
      <c r="F55" s="106">
        <v>5017</v>
      </c>
      <c r="G55" s="69">
        <f t="shared" ref="G55:G63" si="6">D55-F55</f>
        <v>-875</v>
      </c>
      <c r="H55" s="70">
        <f t="shared" ref="H55:H63" si="7">IF(F55=0,"",SUM(G55/F55)*100)</f>
        <v>-17.4407016145107</v>
      </c>
    </row>
    <row r="56" s="133" customFormat="1" ht="20.45" customHeight="1" spans="1:8">
      <c r="A56" s="141" t="s">
        <v>60</v>
      </c>
      <c r="B56" s="106">
        <v>12878</v>
      </c>
      <c r="C56" s="106">
        <v>26459</v>
      </c>
      <c r="D56" s="106">
        <v>26459</v>
      </c>
      <c r="E56" s="106"/>
      <c r="F56" s="106">
        <v>22126</v>
      </c>
      <c r="G56" s="69">
        <f t="shared" si="6"/>
        <v>4333</v>
      </c>
      <c r="H56" s="70">
        <f t="shared" si="7"/>
        <v>19.5832956702522</v>
      </c>
    </row>
    <row r="57" s="133" customFormat="1" ht="20.45" customHeight="1" spans="1:8">
      <c r="A57" s="141" t="s">
        <v>61</v>
      </c>
      <c r="B57" s="106"/>
      <c r="C57" s="106">
        <v>0</v>
      </c>
      <c r="D57" s="106">
        <v>0</v>
      </c>
      <c r="E57" s="106"/>
      <c r="F57" s="106"/>
      <c r="G57" s="69">
        <f t="shared" si="6"/>
        <v>0</v>
      </c>
      <c r="H57" s="70" t="str">
        <f t="shared" si="7"/>
        <v/>
      </c>
    </row>
    <row r="58" s="133" customFormat="1" ht="20.45" customHeight="1" spans="1:8">
      <c r="A58" s="141" t="s">
        <v>62</v>
      </c>
      <c r="B58" s="106">
        <v>817</v>
      </c>
      <c r="C58" s="106">
        <v>2776</v>
      </c>
      <c r="D58" s="106">
        <v>2776</v>
      </c>
      <c r="E58" s="106"/>
      <c r="F58" s="106">
        <v>1044</v>
      </c>
      <c r="G58" s="69">
        <f t="shared" si="6"/>
        <v>1732</v>
      </c>
      <c r="H58" s="70">
        <f t="shared" si="7"/>
        <v>165.900383141762</v>
      </c>
    </row>
    <row r="59" s="133" customFormat="1" ht="20.45" customHeight="1" spans="1:8">
      <c r="A59" s="141" t="s">
        <v>63</v>
      </c>
      <c r="B59" s="106">
        <v>116615</v>
      </c>
      <c r="C59" s="106">
        <v>159660</v>
      </c>
      <c r="D59" s="106">
        <v>159660</v>
      </c>
      <c r="E59" s="106"/>
      <c r="F59" s="106">
        <v>41003</v>
      </c>
      <c r="G59" s="69">
        <f t="shared" si="6"/>
        <v>118657</v>
      </c>
      <c r="H59" s="70">
        <f t="shared" si="7"/>
        <v>289.38614247738</v>
      </c>
    </row>
    <row r="60" s="133" customFormat="1" ht="20.45" customHeight="1" spans="1:8">
      <c r="A60" s="141" t="s">
        <v>64</v>
      </c>
      <c r="B60" s="106">
        <v>197793</v>
      </c>
      <c r="C60" s="106">
        <v>222429</v>
      </c>
      <c r="D60" s="106">
        <v>222429</v>
      </c>
      <c r="E60" s="106"/>
      <c r="F60" s="106">
        <v>205585</v>
      </c>
      <c r="G60" s="69">
        <f t="shared" si="6"/>
        <v>16844</v>
      </c>
      <c r="H60" s="70">
        <f t="shared" si="7"/>
        <v>8.19320475715641</v>
      </c>
    </row>
    <row r="61" s="133" customFormat="1" ht="20.45" customHeight="1" spans="1:8">
      <c r="A61" s="141" t="s">
        <v>65</v>
      </c>
      <c r="B61" s="106">
        <v>120</v>
      </c>
      <c r="C61" s="106">
        <v>28448</v>
      </c>
      <c r="D61" s="106">
        <v>28448</v>
      </c>
      <c r="E61" s="106"/>
      <c r="F61" s="106">
        <v>50</v>
      </c>
      <c r="G61" s="69">
        <f t="shared" si="6"/>
        <v>28398</v>
      </c>
      <c r="H61" s="70">
        <f t="shared" si="7"/>
        <v>56796</v>
      </c>
    </row>
    <row r="62" s="133" customFormat="1" ht="20.45" customHeight="1" spans="1:8">
      <c r="A62" s="141" t="s">
        <v>796</v>
      </c>
      <c r="B62" s="106">
        <v>522</v>
      </c>
      <c r="C62" s="106">
        <v>264743</v>
      </c>
      <c r="D62" s="106">
        <v>264743</v>
      </c>
      <c r="E62" s="106"/>
      <c r="F62" s="106">
        <v>91294</v>
      </c>
      <c r="G62" s="69">
        <f t="shared" si="6"/>
        <v>173449</v>
      </c>
      <c r="H62" s="70">
        <f t="shared" si="7"/>
        <v>189.989484522532</v>
      </c>
    </row>
    <row r="63" s="133" customFormat="1" ht="20.45" customHeight="1" spans="1:8">
      <c r="A63" s="141" t="s">
        <v>67</v>
      </c>
      <c r="B63" s="106"/>
      <c r="C63" s="106">
        <v>50263</v>
      </c>
      <c r="D63" s="106">
        <v>50263</v>
      </c>
      <c r="E63" s="106"/>
      <c r="F63" s="106">
        <v>78205</v>
      </c>
      <c r="G63" s="69">
        <f t="shared" si="6"/>
        <v>-27942</v>
      </c>
      <c r="H63" s="70">
        <f t="shared" si="7"/>
        <v>-35.7291733265137</v>
      </c>
    </row>
    <row r="64" s="133" customFormat="1" ht="20.45" customHeight="1" spans="1:8">
      <c r="A64" s="141" t="s">
        <v>797</v>
      </c>
      <c r="B64" s="106">
        <v>245</v>
      </c>
      <c r="C64" s="106">
        <v>245</v>
      </c>
      <c r="D64" s="106">
        <v>245</v>
      </c>
      <c r="E64" s="106"/>
      <c r="F64" s="106">
        <v>245</v>
      </c>
      <c r="G64" s="69">
        <f t="shared" ref="G64:G90" si="8">D64-F64</f>
        <v>0</v>
      </c>
      <c r="H64" s="70">
        <f t="shared" ref="H64:H90" si="9">IF(F64=0,"",SUM(G64/F64)*100)</f>
        <v>0</v>
      </c>
    </row>
    <row r="65" s="133" customFormat="1" ht="20.45" customHeight="1" spans="1:8">
      <c r="A65" s="141" t="s">
        <v>798</v>
      </c>
      <c r="B65" s="106"/>
      <c r="C65" s="106">
        <v>1000</v>
      </c>
      <c r="D65" s="106">
        <v>1000</v>
      </c>
      <c r="E65" s="106"/>
      <c r="F65" s="106"/>
      <c r="G65" s="69"/>
      <c r="H65" s="70"/>
    </row>
    <row r="66" s="133" customFormat="1" ht="20.45" customHeight="1" spans="1:8">
      <c r="A66" s="141" t="s">
        <v>77</v>
      </c>
      <c r="B66" s="106">
        <f>SUM(B67:B85)</f>
        <v>130</v>
      </c>
      <c r="C66" s="106">
        <f>SUM(C67:C85)</f>
        <v>94262</v>
      </c>
      <c r="D66" s="106">
        <f>SUM(D67:D85)</f>
        <v>94262</v>
      </c>
      <c r="E66" s="106"/>
      <c r="F66" s="106">
        <f>SUM(F67:F85)</f>
        <v>87711</v>
      </c>
      <c r="G66" s="69">
        <f t="shared" si="8"/>
        <v>6551</v>
      </c>
      <c r="H66" s="70">
        <f t="shared" si="9"/>
        <v>7.4688465528839</v>
      </c>
    </row>
    <row r="67" s="133" customFormat="1" ht="20.45" customHeight="1" spans="1:8">
      <c r="A67" s="141" t="s">
        <v>78</v>
      </c>
      <c r="B67" s="106">
        <v>114</v>
      </c>
      <c r="C67" s="106">
        <v>753</v>
      </c>
      <c r="D67" s="106">
        <v>753</v>
      </c>
      <c r="E67" s="106"/>
      <c r="F67" s="106">
        <v>941</v>
      </c>
      <c r="G67" s="69">
        <f t="shared" si="8"/>
        <v>-188</v>
      </c>
      <c r="H67" s="70">
        <f t="shared" si="9"/>
        <v>-19.9787460148778</v>
      </c>
    </row>
    <row r="68" s="133" customFormat="1" ht="20.45" customHeight="1" spans="1:8">
      <c r="A68" s="141" t="s">
        <v>79</v>
      </c>
      <c r="B68" s="106"/>
      <c r="C68" s="106"/>
      <c r="D68" s="106"/>
      <c r="E68" s="106"/>
      <c r="F68" s="106">
        <v>200</v>
      </c>
      <c r="G68" s="69">
        <f t="shared" si="8"/>
        <v>-200</v>
      </c>
      <c r="H68" s="70">
        <f t="shared" si="9"/>
        <v>-100</v>
      </c>
    </row>
    <row r="69" s="133" customFormat="1" ht="20.45" customHeight="1" spans="1:8">
      <c r="A69" s="141" t="s">
        <v>80</v>
      </c>
      <c r="B69" s="106"/>
      <c r="C69" s="106"/>
      <c r="D69" s="106"/>
      <c r="E69" s="106"/>
      <c r="F69" s="106"/>
      <c r="G69" s="69">
        <f t="shared" si="8"/>
        <v>0</v>
      </c>
      <c r="H69" s="70" t="str">
        <f t="shared" si="9"/>
        <v/>
      </c>
    </row>
    <row r="70" s="133" customFormat="1" ht="20.45" customHeight="1" spans="1:8">
      <c r="A70" s="141" t="s">
        <v>81</v>
      </c>
      <c r="B70" s="106">
        <v>16</v>
      </c>
      <c r="C70" s="106">
        <v>9412</v>
      </c>
      <c r="D70" s="106">
        <v>9412</v>
      </c>
      <c r="E70" s="106"/>
      <c r="F70" s="106">
        <v>11978</v>
      </c>
      <c r="G70" s="69">
        <f t="shared" si="8"/>
        <v>-2566</v>
      </c>
      <c r="H70" s="70">
        <f t="shared" si="9"/>
        <v>-21.4226081148773</v>
      </c>
    </row>
    <row r="71" s="133" customFormat="1" ht="20.45" customHeight="1" spans="1:8">
      <c r="A71" s="141" t="s">
        <v>82</v>
      </c>
      <c r="B71" s="106"/>
      <c r="C71" s="106">
        <v>6109</v>
      </c>
      <c r="D71" s="106">
        <v>6109</v>
      </c>
      <c r="E71" s="106"/>
      <c r="F71" s="106">
        <v>1817</v>
      </c>
      <c r="G71" s="69">
        <f t="shared" si="8"/>
        <v>4292</v>
      </c>
      <c r="H71" s="70">
        <f t="shared" si="9"/>
        <v>236.21353880022</v>
      </c>
    </row>
    <row r="72" s="133" customFormat="1" ht="20.45" customHeight="1" spans="1:8">
      <c r="A72" s="141" t="s">
        <v>83</v>
      </c>
      <c r="B72" s="106"/>
      <c r="C72" s="106">
        <v>453</v>
      </c>
      <c r="D72" s="106">
        <v>453</v>
      </c>
      <c r="E72" s="106"/>
      <c r="F72" s="106">
        <v>4010</v>
      </c>
      <c r="G72" s="69">
        <f t="shared" si="8"/>
        <v>-3557</v>
      </c>
      <c r="H72" s="70">
        <f t="shared" si="9"/>
        <v>-88.7032418952618</v>
      </c>
    </row>
    <row r="73" s="133" customFormat="1" ht="20.45" customHeight="1" spans="1:8">
      <c r="A73" s="141" t="s">
        <v>84</v>
      </c>
      <c r="B73" s="106"/>
      <c r="C73" s="106">
        <v>4218</v>
      </c>
      <c r="D73" s="106">
        <v>4218</v>
      </c>
      <c r="E73" s="106"/>
      <c r="F73" s="106">
        <v>209</v>
      </c>
      <c r="G73" s="69">
        <f t="shared" si="8"/>
        <v>4009</v>
      </c>
      <c r="H73" s="70">
        <f t="shared" si="9"/>
        <v>1918.18181818182</v>
      </c>
    </row>
    <row r="74" s="133" customFormat="1" ht="20.45" customHeight="1" spans="1:8">
      <c r="A74" s="141" t="s">
        <v>85</v>
      </c>
      <c r="B74" s="106"/>
      <c r="C74" s="106">
        <v>1447</v>
      </c>
      <c r="D74" s="106">
        <v>1447</v>
      </c>
      <c r="E74" s="106"/>
      <c r="F74" s="106">
        <v>11841</v>
      </c>
      <c r="G74" s="69">
        <f t="shared" si="8"/>
        <v>-10394</v>
      </c>
      <c r="H74" s="70">
        <f t="shared" si="9"/>
        <v>-87.7797483320666</v>
      </c>
    </row>
    <row r="75" s="133" customFormat="1" ht="20.45" customHeight="1" spans="1:8">
      <c r="A75" s="141" t="s">
        <v>86</v>
      </c>
      <c r="B75" s="106"/>
      <c r="C75" s="106">
        <v>1973</v>
      </c>
      <c r="D75" s="106">
        <v>1973</v>
      </c>
      <c r="E75" s="106"/>
      <c r="F75" s="106">
        <v>1930</v>
      </c>
      <c r="G75" s="69">
        <f t="shared" si="8"/>
        <v>43</v>
      </c>
      <c r="H75" s="70">
        <f t="shared" si="9"/>
        <v>2.2279792746114</v>
      </c>
    </row>
    <row r="76" s="133" customFormat="1" ht="20.45" customHeight="1" spans="1:8">
      <c r="A76" s="141" t="s">
        <v>87</v>
      </c>
      <c r="B76" s="106"/>
      <c r="C76" s="106">
        <v>350</v>
      </c>
      <c r="D76" s="106">
        <v>350</v>
      </c>
      <c r="E76" s="106"/>
      <c r="F76" s="106">
        <v>1500</v>
      </c>
      <c r="G76" s="69">
        <f t="shared" si="8"/>
        <v>-1150</v>
      </c>
      <c r="H76" s="70">
        <f t="shared" si="9"/>
        <v>-76.6666666666667</v>
      </c>
    </row>
    <row r="77" s="133" customFormat="1" ht="20.45" customHeight="1" spans="1:8">
      <c r="A77" s="141" t="s">
        <v>88</v>
      </c>
      <c r="B77" s="106"/>
      <c r="C77" s="106">
        <v>46981</v>
      </c>
      <c r="D77" s="106">
        <v>46981</v>
      </c>
      <c r="E77" s="106"/>
      <c r="F77" s="106">
        <v>43582</v>
      </c>
      <c r="G77" s="69">
        <f t="shared" si="8"/>
        <v>3399</v>
      </c>
      <c r="H77" s="70">
        <f t="shared" si="9"/>
        <v>7.79909136799596</v>
      </c>
    </row>
    <row r="78" s="133" customFormat="1" ht="20.45" customHeight="1" spans="1:8">
      <c r="A78" s="141" t="s">
        <v>89</v>
      </c>
      <c r="B78" s="106"/>
      <c r="C78" s="106">
        <v>888</v>
      </c>
      <c r="D78" s="106">
        <v>888</v>
      </c>
      <c r="E78" s="106"/>
      <c r="F78" s="106">
        <v>3048</v>
      </c>
      <c r="G78" s="69">
        <f t="shared" si="8"/>
        <v>-2160</v>
      </c>
      <c r="H78" s="70">
        <f t="shared" si="9"/>
        <v>-70.8661417322835</v>
      </c>
    </row>
    <row r="79" s="133" customFormat="1" ht="20.45" customHeight="1" spans="1:8">
      <c r="A79" s="141" t="s">
        <v>90</v>
      </c>
      <c r="B79" s="106"/>
      <c r="C79" s="106">
        <v>2485</v>
      </c>
      <c r="D79" s="106">
        <v>2485</v>
      </c>
      <c r="E79" s="106"/>
      <c r="F79" s="106">
        <v>2601</v>
      </c>
      <c r="G79" s="69">
        <f t="shared" si="8"/>
        <v>-116</v>
      </c>
      <c r="H79" s="70">
        <f t="shared" si="9"/>
        <v>-4.45982314494425</v>
      </c>
    </row>
    <row r="80" s="133" customFormat="1" ht="20.45" customHeight="1" spans="1:8">
      <c r="A80" s="141" t="s">
        <v>91</v>
      </c>
      <c r="B80" s="106"/>
      <c r="C80" s="106">
        <v>3953</v>
      </c>
      <c r="D80" s="106">
        <v>3953</v>
      </c>
      <c r="E80" s="106"/>
      <c r="F80" s="106">
        <v>883</v>
      </c>
      <c r="G80" s="69">
        <f t="shared" si="8"/>
        <v>3070</v>
      </c>
      <c r="H80" s="70">
        <f t="shared" si="9"/>
        <v>347.678369195923</v>
      </c>
    </row>
    <row r="81" s="133" customFormat="1" ht="20.45" customHeight="1" spans="1:8">
      <c r="A81" s="141" t="s">
        <v>92</v>
      </c>
      <c r="B81" s="106"/>
      <c r="C81" s="106">
        <v>1777</v>
      </c>
      <c r="D81" s="106">
        <v>1777</v>
      </c>
      <c r="E81" s="106"/>
      <c r="F81" s="106">
        <v>752</v>
      </c>
      <c r="G81" s="69">
        <f t="shared" si="8"/>
        <v>1025</v>
      </c>
      <c r="H81" s="70">
        <f t="shared" si="9"/>
        <v>136.303191489362</v>
      </c>
    </row>
    <row r="82" s="133" customFormat="1" ht="20.45" customHeight="1" spans="1:8">
      <c r="A82" s="141" t="s">
        <v>93</v>
      </c>
      <c r="B82" s="106"/>
      <c r="C82" s="106">
        <v>6</v>
      </c>
      <c r="D82" s="106">
        <v>6</v>
      </c>
      <c r="E82" s="106"/>
      <c r="F82" s="106">
        <v>361</v>
      </c>
      <c r="G82" s="69">
        <f t="shared" si="8"/>
        <v>-355</v>
      </c>
      <c r="H82" s="70">
        <f t="shared" si="9"/>
        <v>-98.3379501385042</v>
      </c>
    </row>
    <row r="83" s="133" customFormat="1" ht="20.45" customHeight="1" spans="1:8">
      <c r="A83" s="141" t="s">
        <v>95</v>
      </c>
      <c r="B83" s="106"/>
      <c r="C83" s="106"/>
      <c r="D83" s="106"/>
      <c r="E83" s="106"/>
      <c r="F83" s="106">
        <v>2058</v>
      </c>
      <c r="G83" s="69">
        <f t="shared" si="8"/>
        <v>-2058</v>
      </c>
      <c r="H83" s="70">
        <f t="shared" si="9"/>
        <v>-100</v>
      </c>
    </row>
    <row r="84" s="133" customFormat="1" ht="20.45" customHeight="1" spans="1:8">
      <c r="A84" s="141" t="s">
        <v>799</v>
      </c>
      <c r="B84" s="106"/>
      <c r="C84" s="106">
        <v>13457</v>
      </c>
      <c r="D84" s="106">
        <v>13457</v>
      </c>
      <c r="E84" s="106"/>
      <c r="F84" s="106"/>
      <c r="G84" s="69">
        <f t="shared" si="8"/>
        <v>13457</v>
      </c>
      <c r="H84" s="70" t="str">
        <f t="shared" si="9"/>
        <v/>
      </c>
    </row>
    <row r="85" s="133" customFormat="1" ht="20.45" customHeight="1" spans="1:8">
      <c r="A85" s="141" t="s">
        <v>37</v>
      </c>
      <c r="B85" s="106"/>
      <c r="C85" s="106"/>
      <c r="D85" s="106"/>
      <c r="E85" s="106"/>
      <c r="F85" s="106"/>
      <c r="G85" s="69">
        <f t="shared" si="8"/>
        <v>0</v>
      </c>
      <c r="H85" s="70" t="str">
        <f t="shared" si="9"/>
        <v/>
      </c>
    </row>
    <row r="86" s="133" customFormat="1" ht="20.45" customHeight="1" spans="1:8">
      <c r="A86" s="141" t="s">
        <v>97</v>
      </c>
      <c r="B86" s="106"/>
      <c r="C86" s="106">
        <v>458102</v>
      </c>
      <c r="D86" s="106">
        <v>458102</v>
      </c>
      <c r="E86" s="106"/>
      <c r="F86" s="106">
        <v>444678</v>
      </c>
      <c r="G86" s="69">
        <f t="shared" si="8"/>
        <v>13424</v>
      </c>
      <c r="H86" s="70">
        <f t="shared" si="9"/>
        <v>3.01881361344613</v>
      </c>
    </row>
    <row r="87" s="133" customFormat="1" ht="20.45" customHeight="1" spans="1:8">
      <c r="A87" s="141" t="s">
        <v>98</v>
      </c>
      <c r="B87" s="106">
        <v>613402</v>
      </c>
      <c r="C87" s="106">
        <v>539199</v>
      </c>
      <c r="D87" s="106">
        <v>539199</v>
      </c>
      <c r="E87" s="106"/>
      <c r="F87" s="106">
        <v>782995</v>
      </c>
      <c r="G87" s="69">
        <f t="shared" si="8"/>
        <v>-243796</v>
      </c>
      <c r="H87" s="70">
        <f t="shared" si="9"/>
        <v>-31.1363418668063</v>
      </c>
    </row>
    <row r="88" s="133" customFormat="1" ht="20.45" customHeight="1" spans="1:8">
      <c r="A88" s="141" t="s">
        <v>99</v>
      </c>
      <c r="B88" s="106">
        <v>28406</v>
      </c>
      <c r="C88" s="106">
        <v>42857</v>
      </c>
      <c r="D88" s="106">
        <v>42857</v>
      </c>
      <c r="E88" s="106"/>
      <c r="F88" s="106">
        <v>39946</v>
      </c>
      <c r="G88" s="69">
        <f t="shared" si="8"/>
        <v>2911</v>
      </c>
      <c r="H88" s="70">
        <f t="shared" si="9"/>
        <v>7.28733790617333</v>
      </c>
    </row>
    <row r="89" s="133" customFormat="1" ht="20.45" customHeight="1" spans="1:8">
      <c r="A89" s="141" t="s">
        <v>100</v>
      </c>
      <c r="B89" s="106"/>
      <c r="C89" s="106">
        <v>130288</v>
      </c>
      <c r="D89" s="106">
        <v>130288</v>
      </c>
      <c r="E89" s="106"/>
      <c r="F89" s="106">
        <v>193323</v>
      </c>
      <c r="G89" s="69">
        <f t="shared" si="8"/>
        <v>-63035</v>
      </c>
      <c r="H89" s="70">
        <f t="shared" si="9"/>
        <v>-32.6060530821475</v>
      </c>
    </row>
    <row r="90" s="133" customFormat="1" ht="20.45" customHeight="1" spans="1:8">
      <c r="A90" s="141" t="s">
        <v>800</v>
      </c>
      <c r="B90" s="106">
        <v>38762</v>
      </c>
      <c r="C90" s="106">
        <v>199404</v>
      </c>
      <c r="D90" s="106">
        <v>199404</v>
      </c>
      <c r="E90" s="106"/>
      <c r="F90" s="106">
        <v>303567</v>
      </c>
      <c r="G90" s="69">
        <f t="shared" si="8"/>
        <v>-104163</v>
      </c>
      <c r="H90" s="70">
        <f t="shared" si="9"/>
        <v>-34.3130182134422</v>
      </c>
    </row>
  </sheetData>
  <mergeCells count="1">
    <mergeCell ref="A1:H1"/>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3"/>
  <sheetViews>
    <sheetView showZeros="0" workbookViewId="0">
      <pane ySplit="4" topLeftCell="A194" activePane="bottomLeft" state="frozen"/>
      <selection/>
      <selection pane="bottomLeft" activeCell="D199" sqref="D199"/>
    </sheetView>
  </sheetViews>
  <sheetFormatPr defaultColWidth="9" defaultRowHeight="15.95" customHeight="1" outlineLevelCol="7"/>
  <cols>
    <col min="1" max="1" width="20.5" style="78" customWidth="1"/>
    <col min="2" max="2" width="8.875" style="79" customWidth="1"/>
    <col min="3" max="3" width="8.625" style="84" customWidth="1"/>
    <col min="4" max="4" width="8.75" style="84" customWidth="1"/>
    <col min="5" max="5" width="5" style="125" customWidth="1"/>
    <col min="6" max="6" width="8.625" style="83" customWidth="1"/>
    <col min="7" max="7" width="6.75" style="125" customWidth="1"/>
    <col min="8" max="8" width="5.875" style="125" customWidth="1"/>
    <col min="9" max="16384" width="9" style="125"/>
  </cols>
  <sheetData>
    <row r="1" ht="21.75" customHeight="1" spans="1:8">
      <c r="A1" s="126" t="s">
        <v>801</v>
      </c>
      <c r="B1" s="127"/>
      <c r="C1" s="127"/>
      <c r="D1" s="127"/>
      <c r="E1" s="127"/>
      <c r="F1" s="127"/>
      <c r="G1" s="127"/>
      <c r="H1" s="127"/>
    </row>
    <row r="2" ht="13.5" customHeight="1" spans="1:8">
      <c r="A2" s="128" t="s">
        <v>802</v>
      </c>
      <c r="B2" s="128"/>
      <c r="C2" s="128"/>
      <c r="D2" s="128"/>
      <c r="E2" s="128"/>
      <c r="F2" s="129"/>
      <c r="G2" s="130"/>
      <c r="H2" s="131" t="s">
        <v>2</v>
      </c>
    </row>
    <row r="3" s="124" customFormat="1" ht="30" customHeight="1" spans="1:8">
      <c r="A3" s="132" t="s">
        <v>3</v>
      </c>
      <c r="B3" s="66" t="s">
        <v>105</v>
      </c>
      <c r="C3" s="66" t="s">
        <v>106</v>
      </c>
      <c r="D3" s="66" t="s">
        <v>766</v>
      </c>
      <c r="E3" s="113" t="s">
        <v>7</v>
      </c>
      <c r="F3" s="66" t="s">
        <v>767</v>
      </c>
      <c r="G3" s="66" t="s">
        <v>109</v>
      </c>
      <c r="H3" s="66" t="s">
        <v>110</v>
      </c>
    </row>
    <row r="4" s="124" customFormat="1" ht="18.2" customHeight="1" spans="1:8">
      <c r="A4" s="72" t="s">
        <v>111</v>
      </c>
      <c r="B4" s="106">
        <f>B5+B656+B657+B658+B659+B660+B662</f>
        <v>1215489</v>
      </c>
      <c r="C4" s="106">
        <f>C5+C656+C657+C658+C659+C660+C662</f>
        <v>2998271</v>
      </c>
      <c r="D4" s="106">
        <f>D5+D656+D657+D658+D659+D660++D661+D662</f>
        <v>2534175</v>
      </c>
      <c r="E4" s="70">
        <f t="shared" ref="E4:E9" si="0">IF(C4=0,"",SUM(D4/C4)*100)</f>
        <v>84.5212123920753</v>
      </c>
      <c r="F4" s="106">
        <v>2536516</v>
      </c>
      <c r="G4" s="69">
        <f t="shared" ref="G4:G11" si="1">D4-F4</f>
        <v>-2341</v>
      </c>
      <c r="H4" s="70">
        <f t="shared" ref="H4:H11" si="2">IF(F4=0,"",SUM(G4/F4)*100)</f>
        <v>-0.0922919469067019</v>
      </c>
    </row>
    <row r="5" s="124" customFormat="1" ht="18.2" customHeight="1" spans="1:8">
      <c r="A5" s="68" t="s">
        <v>112</v>
      </c>
      <c r="B5" s="106">
        <f>B6+B143+B144+B153+B196+B224+B253+B286+B372+B423+B458+B474+B537+B557+B573+B583+B596+B607+B614+B623+B644+B645+B648+B652</f>
        <v>1188532</v>
      </c>
      <c r="C5" s="106">
        <f>C6+C143+C144+C153+C196+C224+C253+C286+C372+C423+C458+C474+C537+C557+C573+C583+C596+C607+C614+C623+C644+C645+C648+C652</f>
        <v>2237937</v>
      </c>
      <c r="D5" s="106">
        <f>D6+D143+D144+D153+D196+D224+D253+D286+D372+D423+D458+D474+D537+D557+D573+D583+D596+D607+D614+D623+D644+D645+D648+D652</f>
        <v>1765425</v>
      </c>
      <c r="E5" s="70">
        <f t="shared" si="0"/>
        <v>78.8862689164172</v>
      </c>
      <c r="F5" s="106">
        <v>1567311</v>
      </c>
      <c r="G5" s="69">
        <f t="shared" si="1"/>
        <v>198114</v>
      </c>
      <c r="H5" s="70">
        <f t="shared" si="2"/>
        <v>12.6403757773665</v>
      </c>
    </row>
    <row r="6" s="124" customFormat="1" ht="18.2" customHeight="1" spans="1:8">
      <c r="A6" s="68" t="s">
        <v>113</v>
      </c>
      <c r="B6" s="106">
        <f>B7+B14+B22+B28+B33+B38+B44+B48+B54+B56+B63+B68+B70+B75+B80+B84+B90+B95+B101+B106+B111+B114+B119+B123+B133+B138+B141</f>
        <v>66073</v>
      </c>
      <c r="C6" s="106">
        <f>C7+C14+C22+C28+C33+C38+C44+C48+C56+C54+C63+C68+C70+C75+C80+C84+C90+C95+C101+C106+C111+C114+C119+C123+C133+C138+C141</f>
        <v>78829</v>
      </c>
      <c r="D6" s="106">
        <v>69665</v>
      </c>
      <c r="E6" s="70">
        <f t="shared" si="0"/>
        <v>88.3748366717832</v>
      </c>
      <c r="F6" s="106">
        <v>90454</v>
      </c>
      <c r="G6" s="69">
        <f t="shared" si="1"/>
        <v>-20789</v>
      </c>
      <c r="H6" s="70">
        <f t="shared" si="2"/>
        <v>-22.9829526610211</v>
      </c>
    </row>
    <row r="7" ht="18.2" customHeight="1" spans="1:8">
      <c r="A7" s="68" t="s">
        <v>114</v>
      </c>
      <c r="B7" s="106">
        <f>SUM(B8:B12)</f>
        <v>1654</v>
      </c>
      <c r="C7" s="106">
        <v>1668</v>
      </c>
      <c r="D7" s="106">
        <v>1568</v>
      </c>
      <c r="E7" s="70">
        <f t="shared" si="0"/>
        <v>94.0047961630695</v>
      </c>
      <c r="F7" s="106">
        <v>2075</v>
      </c>
      <c r="G7" s="69">
        <f t="shared" si="1"/>
        <v>-507</v>
      </c>
      <c r="H7" s="70">
        <f t="shared" si="2"/>
        <v>-24.433734939759</v>
      </c>
    </row>
    <row r="8" ht="18.2" customHeight="1" spans="1:8">
      <c r="A8" s="68" t="s">
        <v>803</v>
      </c>
      <c r="B8" s="106">
        <v>1073</v>
      </c>
      <c r="C8" s="106"/>
      <c r="D8" s="106">
        <v>1003</v>
      </c>
      <c r="E8" s="70" t="str">
        <f t="shared" si="0"/>
        <v/>
      </c>
      <c r="F8" s="106">
        <v>1535</v>
      </c>
      <c r="G8" s="69">
        <f t="shared" si="1"/>
        <v>-532</v>
      </c>
      <c r="H8" s="70">
        <f t="shared" si="2"/>
        <v>-34.6579804560261</v>
      </c>
    </row>
    <row r="9" ht="18.2" customHeight="1" spans="1:8">
      <c r="A9" s="68" t="s">
        <v>804</v>
      </c>
      <c r="B9" s="106">
        <v>181</v>
      </c>
      <c r="C9" s="106"/>
      <c r="D9" s="106">
        <v>137</v>
      </c>
      <c r="E9" s="70" t="str">
        <f t="shared" si="0"/>
        <v/>
      </c>
      <c r="F9" s="106">
        <v>152</v>
      </c>
      <c r="G9" s="69">
        <f t="shared" si="1"/>
        <v>-15</v>
      </c>
      <c r="H9" s="70">
        <f t="shared" si="2"/>
        <v>-9.86842105263158</v>
      </c>
    </row>
    <row r="10" ht="18.2" customHeight="1" spans="1:8">
      <c r="A10" s="68" t="s">
        <v>805</v>
      </c>
      <c r="B10" s="106">
        <v>240</v>
      </c>
      <c r="C10" s="106"/>
      <c r="D10" s="106">
        <v>240</v>
      </c>
      <c r="E10" s="70" t="str">
        <f>IF(C10=0,"",SUM(D11/C10)*100)</f>
        <v/>
      </c>
      <c r="F10" s="106">
        <v>299</v>
      </c>
      <c r="G10" s="69">
        <f t="shared" si="1"/>
        <v>-59</v>
      </c>
      <c r="H10" s="70">
        <f t="shared" si="2"/>
        <v>-19.7324414715719</v>
      </c>
    </row>
    <row r="11" ht="18.2" customHeight="1" spans="1:8">
      <c r="A11" s="68" t="s">
        <v>806</v>
      </c>
      <c r="B11" s="106">
        <v>124</v>
      </c>
      <c r="C11" s="106"/>
      <c r="D11" s="106">
        <v>82</v>
      </c>
      <c r="E11" s="70" t="str">
        <f>IF(C11=0,"",SUM(#REF!/C11)*100)</f>
        <v/>
      </c>
      <c r="F11" s="106">
        <v>54</v>
      </c>
      <c r="G11" s="69">
        <f t="shared" si="1"/>
        <v>28</v>
      </c>
      <c r="H11" s="70">
        <f t="shared" si="2"/>
        <v>51.8518518518518</v>
      </c>
    </row>
    <row r="12" ht="18.2" customHeight="1" spans="1:8">
      <c r="A12" s="68" t="s">
        <v>807</v>
      </c>
      <c r="B12" s="106">
        <v>36</v>
      </c>
      <c r="C12" s="106"/>
      <c r="D12" s="106">
        <v>38</v>
      </c>
      <c r="E12" s="70"/>
      <c r="F12" s="106">
        <v>35</v>
      </c>
      <c r="G12" s="69"/>
      <c r="H12" s="70"/>
    </row>
    <row r="13" ht="18.2" customHeight="1" spans="1:8">
      <c r="A13" s="68" t="s">
        <v>808</v>
      </c>
      <c r="B13" s="106"/>
      <c r="C13" s="106"/>
      <c r="D13" s="106">
        <v>68</v>
      </c>
      <c r="E13" s="70"/>
      <c r="F13" s="106">
        <v>0</v>
      </c>
      <c r="G13" s="69"/>
      <c r="H13" s="70"/>
    </row>
    <row r="14" ht="18.2" customHeight="1" spans="1:8">
      <c r="A14" s="68" t="s">
        <v>115</v>
      </c>
      <c r="B14" s="106">
        <f>SUM(B15:B20)</f>
        <v>1469</v>
      </c>
      <c r="C14" s="106">
        <v>1717</v>
      </c>
      <c r="D14" s="106">
        <v>1694</v>
      </c>
      <c r="E14" s="70">
        <f t="shared" ref="E14:E24" si="3">IF(C14=0,"",SUM(D14/C14)*100)</f>
        <v>98.6604542807222</v>
      </c>
      <c r="F14" s="106">
        <v>1467</v>
      </c>
      <c r="G14" s="69">
        <f t="shared" ref="G14:G59" si="4">D14-F14</f>
        <v>227</v>
      </c>
      <c r="H14" s="70">
        <f t="shared" ref="H14:H59" si="5">IF(F14=0,"",SUM(G14/F14)*100)</f>
        <v>15.4737559645535</v>
      </c>
    </row>
    <row r="15" ht="18.2" customHeight="1" spans="1:8">
      <c r="A15" s="68" t="s">
        <v>803</v>
      </c>
      <c r="B15" s="106">
        <v>1204</v>
      </c>
      <c r="C15" s="106"/>
      <c r="D15" s="106">
        <v>935</v>
      </c>
      <c r="E15" s="70" t="str">
        <f t="shared" si="3"/>
        <v/>
      </c>
      <c r="F15" s="106">
        <v>1086</v>
      </c>
      <c r="G15" s="69">
        <f t="shared" si="4"/>
        <v>-151</v>
      </c>
      <c r="H15" s="70">
        <f t="shared" si="5"/>
        <v>-13.9042357274401</v>
      </c>
    </row>
    <row r="16" ht="18.2" customHeight="1" spans="1:8">
      <c r="A16" s="68" t="s">
        <v>804</v>
      </c>
      <c r="B16" s="106">
        <v>144</v>
      </c>
      <c r="C16" s="106"/>
      <c r="D16" s="106">
        <v>295</v>
      </c>
      <c r="E16" s="70" t="str">
        <f t="shared" si="3"/>
        <v/>
      </c>
      <c r="F16" s="106">
        <v>131</v>
      </c>
      <c r="G16" s="69">
        <f t="shared" si="4"/>
        <v>164</v>
      </c>
      <c r="H16" s="70">
        <f t="shared" si="5"/>
        <v>125.190839694657</v>
      </c>
    </row>
    <row r="17" ht="18.2" customHeight="1" spans="1:8">
      <c r="A17" s="68" t="s">
        <v>809</v>
      </c>
      <c r="B17" s="106">
        <v>120</v>
      </c>
      <c r="C17" s="106"/>
      <c r="D17" s="106"/>
      <c r="E17" s="70"/>
      <c r="F17" s="106"/>
      <c r="G17" s="69"/>
      <c r="H17" s="70"/>
    </row>
    <row r="18" ht="18.2" customHeight="1" spans="1:8">
      <c r="A18" s="68" t="s">
        <v>810</v>
      </c>
      <c r="B18" s="106">
        <v>0</v>
      </c>
      <c r="C18" s="106"/>
      <c r="D18" s="106">
        <v>254</v>
      </c>
      <c r="E18" s="70" t="str">
        <f t="shared" si="3"/>
        <v/>
      </c>
      <c r="F18" s="106">
        <v>60</v>
      </c>
      <c r="G18" s="69">
        <f t="shared" si="4"/>
        <v>194</v>
      </c>
      <c r="H18" s="70">
        <f t="shared" si="5"/>
        <v>323.333333333333</v>
      </c>
    </row>
    <row r="19" ht="18.2" customHeight="1" spans="1:8">
      <c r="A19" s="68" t="s">
        <v>811</v>
      </c>
      <c r="B19" s="106">
        <v>0</v>
      </c>
      <c r="C19" s="106"/>
      <c r="D19" s="106">
        <v>96</v>
      </c>
      <c r="E19" s="70" t="str">
        <f t="shared" si="3"/>
        <v/>
      </c>
      <c r="F19" s="106">
        <v>180</v>
      </c>
      <c r="G19" s="69">
        <f t="shared" si="4"/>
        <v>-84</v>
      </c>
      <c r="H19" s="70">
        <f t="shared" si="5"/>
        <v>-46.6666666666667</v>
      </c>
    </row>
    <row r="20" ht="18.2" customHeight="1" spans="1:8">
      <c r="A20" s="68" t="s">
        <v>807</v>
      </c>
      <c r="B20" s="106">
        <v>1</v>
      </c>
      <c r="C20" s="106"/>
      <c r="D20" s="106">
        <v>7</v>
      </c>
      <c r="E20" s="70" t="str">
        <f t="shared" si="3"/>
        <v/>
      </c>
      <c r="F20" s="106">
        <v>10</v>
      </c>
      <c r="G20" s="69">
        <f t="shared" si="4"/>
        <v>-3</v>
      </c>
      <c r="H20" s="70">
        <f t="shared" si="5"/>
        <v>-30</v>
      </c>
    </row>
    <row r="21" ht="18.2" customHeight="1" spans="1:8">
      <c r="A21" s="68" t="s">
        <v>812</v>
      </c>
      <c r="B21" s="106"/>
      <c r="C21" s="106"/>
      <c r="D21" s="106">
        <v>107</v>
      </c>
      <c r="E21" s="70"/>
      <c r="F21" s="106"/>
      <c r="G21" s="69"/>
      <c r="H21" s="70"/>
    </row>
    <row r="22" ht="18.2" customHeight="1" spans="1:8">
      <c r="A22" s="68" t="s">
        <v>116</v>
      </c>
      <c r="B22" s="106">
        <f>SUM(B23:B27)</f>
        <v>18044</v>
      </c>
      <c r="C22" s="106">
        <v>23524</v>
      </c>
      <c r="D22" s="106">
        <v>20420</v>
      </c>
      <c r="E22" s="70">
        <f t="shared" si="3"/>
        <v>86.8049651419827</v>
      </c>
      <c r="F22" s="106">
        <v>22381</v>
      </c>
      <c r="G22" s="69">
        <f t="shared" si="4"/>
        <v>-1961</v>
      </c>
      <c r="H22" s="70">
        <f t="shared" si="5"/>
        <v>-8.76189625128457</v>
      </c>
    </row>
    <row r="23" ht="18.2" customHeight="1" spans="1:8">
      <c r="A23" s="68" t="s">
        <v>803</v>
      </c>
      <c r="B23" s="106">
        <v>3461</v>
      </c>
      <c r="C23" s="106"/>
      <c r="D23" s="106">
        <v>2857</v>
      </c>
      <c r="E23" s="70" t="str">
        <f t="shared" si="3"/>
        <v/>
      </c>
      <c r="F23" s="106">
        <v>3205</v>
      </c>
      <c r="G23" s="69">
        <f t="shared" si="4"/>
        <v>-348</v>
      </c>
      <c r="H23" s="70">
        <f t="shared" si="5"/>
        <v>-10.8580343213729</v>
      </c>
    </row>
    <row r="24" ht="18.2" customHeight="1" spans="1:8">
      <c r="A24" s="68" t="s">
        <v>804</v>
      </c>
      <c r="B24" s="106">
        <v>865</v>
      </c>
      <c r="C24" s="106"/>
      <c r="D24" s="106">
        <v>1804</v>
      </c>
      <c r="E24" s="70" t="str">
        <f t="shared" si="3"/>
        <v/>
      </c>
      <c r="F24" s="106">
        <v>2192</v>
      </c>
      <c r="G24" s="69">
        <f t="shared" si="4"/>
        <v>-388</v>
      </c>
      <c r="H24" s="70">
        <f t="shared" si="5"/>
        <v>-17.7007299270073</v>
      </c>
    </row>
    <row r="25" ht="18.2" customHeight="1" spans="1:8">
      <c r="A25" s="68" t="s">
        <v>813</v>
      </c>
      <c r="B25" s="106">
        <v>818</v>
      </c>
      <c r="C25" s="106"/>
      <c r="D25" s="106">
        <v>1209</v>
      </c>
      <c r="E25" s="70" t="str">
        <f>IF(C25=0,"",SUM(#REF!/C25)*100)</f>
        <v/>
      </c>
      <c r="F25" s="106">
        <v>1215</v>
      </c>
      <c r="G25" s="69">
        <f t="shared" si="4"/>
        <v>-6</v>
      </c>
      <c r="H25" s="70">
        <f t="shared" si="5"/>
        <v>-0.493827160493827</v>
      </c>
    </row>
    <row r="26" ht="18.2" customHeight="1" spans="1:8">
      <c r="A26" s="68" t="s">
        <v>807</v>
      </c>
      <c r="B26" s="106">
        <v>5927</v>
      </c>
      <c r="C26" s="106"/>
      <c r="D26" s="106">
        <v>6163</v>
      </c>
      <c r="E26" s="70" t="str">
        <f>IF(C26=0,"",SUM(D27/C26)*100)</f>
        <v/>
      </c>
      <c r="F26" s="106">
        <v>6161</v>
      </c>
      <c r="G26" s="69">
        <f t="shared" si="4"/>
        <v>2</v>
      </c>
      <c r="H26" s="70">
        <f t="shared" si="5"/>
        <v>0.0324622626197046</v>
      </c>
    </row>
    <row r="27" ht="18.2" customHeight="1" spans="1:8">
      <c r="A27" s="68" t="s">
        <v>814</v>
      </c>
      <c r="B27" s="106">
        <v>6973</v>
      </c>
      <c r="C27" s="106"/>
      <c r="D27" s="106">
        <v>8387</v>
      </c>
      <c r="E27" s="70" t="str">
        <f>IF(C27=0,"",SUM(#REF!/C27)*100)</f>
        <v/>
      </c>
      <c r="F27" s="106">
        <v>9608</v>
      </c>
      <c r="G27" s="69">
        <f t="shared" si="4"/>
        <v>-1221</v>
      </c>
      <c r="H27" s="70">
        <f t="shared" si="5"/>
        <v>-12.7081598667777</v>
      </c>
    </row>
    <row r="28" ht="18.2" customHeight="1" spans="1:8">
      <c r="A28" s="68" t="s">
        <v>117</v>
      </c>
      <c r="B28" s="106">
        <f>SUM(B29:B32)</f>
        <v>2618</v>
      </c>
      <c r="C28" s="106">
        <v>1954</v>
      </c>
      <c r="D28" s="106">
        <v>1948</v>
      </c>
      <c r="E28" s="70">
        <f>IF(C28=0,"",SUM(D28/C28)*100)</f>
        <v>99.6929375639713</v>
      </c>
      <c r="F28" s="106">
        <v>2934</v>
      </c>
      <c r="G28" s="69">
        <f t="shared" si="4"/>
        <v>-986</v>
      </c>
      <c r="H28" s="70">
        <f t="shared" si="5"/>
        <v>-33.6059986366735</v>
      </c>
    </row>
    <row r="29" ht="18.2" customHeight="1" spans="1:8">
      <c r="A29" s="68" t="s">
        <v>803</v>
      </c>
      <c r="B29" s="106">
        <v>923</v>
      </c>
      <c r="C29" s="106"/>
      <c r="D29" s="106">
        <v>826</v>
      </c>
      <c r="E29" s="70" t="str">
        <f>IF(C29=0,"",SUM(D29/C29)*100)</f>
        <v/>
      </c>
      <c r="F29" s="106">
        <v>908</v>
      </c>
      <c r="G29" s="69">
        <f t="shared" si="4"/>
        <v>-82</v>
      </c>
      <c r="H29" s="70">
        <f t="shared" si="5"/>
        <v>-9.03083700440529</v>
      </c>
    </row>
    <row r="30" ht="18.2" customHeight="1" spans="1:8">
      <c r="A30" s="68" t="s">
        <v>804</v>
      </c>
      <c r="B30" s="106">
        <v>449</v>
      </c>
      <c r="C30" s="106"/>
      <c r="D30" s="106">
        <v>368</v>
      </c>
      <c r="E30" s="70" t="str">
        <f>IF(C30=0,"",SUM(D30/C30)*100)</f>
        <v/>
      </c>
      <c r="F30" s="106">
        <v>590</v>
      </c>
      <c r="G30" s="69">
        <f t="shared" si="4"/>
        <v>-222</v>
      </c>
      <c r="H30" s="70">
        <f t="shared" si="5"/>
        <v>-37.6271186440678</v>
      </c>
    </row>
    <row r="31" ht="18.2" customHeight="1" spans="1:8">
      <c r="A31" s="68" t="s">
        <v>807</v>
      </c>
      <c r="B31" s="106">
        <v>222</v>
      </c>
      <c r="C31" s="106"/>
      <c r="D31" s="106">
        <v>207</v>
      </c>
      <c r="E31" s="70" t="str">
        <f>IF(C31=0,"",SUM(D32/C31)*100)</f>
        <v/>
      </c>
      <c r="F31" s="106">
        <v>186</v>
      </c>
      <c r="G31" s="69">
        <f t="shared" si="4"/>
        <v>21</v>
      </c>
      <c r="H31" s="70">
        <f t="shared" si="5"/>
        <v>11.2903225806452</v>
      </c>
    </row>
    <row r="32" ht="18.2" customHeight="1" spans="1:8">
      <c r="A32" s="68" t="s">
        <v>815</v>
      </c>
      <c r="B32" s="106">
        <v>1024</v>
      </c>
      <c r="C32" s="106"/>
      <c r="D32" s="106">
        <v>547</v>
      </c>
      <c r="E32" s="70" t="str">
        <f>IF(C32=0,"",SUM(#REF!/C32)*100)</f>
        <v/>
      </c>
      <c r="F32" s="106">
        <v>1250</v>
      </c>
      <c r="G32" s="69">
        <f t="shared" si="4"/>
        <v>-703</v>
      </c>
      <c r="H32" s="70">
        <f t="shared" si="5"/>
        <v>-56.24</v>
      </c>
    </row>
    <row r="33" ht="18.2" customHeight="1" spans="1:8">
      <c r="A33" s="68" t="s">
        <v>118</v>
      </c>
      <c r="B33" s="106">
        <f>SUM(B34:B37)</f>
        <v>1369</v>
      </c>
      <c r="C33" s="106">
        <v>1383</v>
      </c>
      <c r="D33" s="106">
        <v>1168</v>
      </c>
      <c r="E33" s="70">
        <f>IF(C33=0,"",SUM(D33/C33)*100)</f>
        <v>84.4540853217643</v>
      </c>
      <c r="F33" s="106">
        <v>1243</v>
      </c>
      <c r="G33" s="69">
        <f t="shared" si="4"/>
        <v>-75</v>
      </c>
      <c r="H33" s="70">
        <f t="shared" si="5"/>
        <v>-6.03378921962993</v>
      </c>
    </row>
    <row r="34" ht="18.2" customHeight="1" spans="1:8">
      <c r="A34" s="68" t="s">
        <v>803</v>
      </c>
      <c r="B34" s="106">
        <v>730</v>
      </c>
      <c r="C34" s="106"/>
      <c r="D34" s="106">
        <v>647</v>
      </c>
      <c r="E34" s="70" t="str">
        <f>IF(C34=0,"",SUM(D34/C34)*100)</f>
        <v/>
      </c>
      <c r="F34" s="106">
        <v>630</v>
      </c>
      <c r="G34" s="69">
        <f t="shared" si="4"/>
        <v>17</v>
      </c>
      <c r="H34" s="70">
        <f t="shared" si="5"/>
        <v>2.6984126984127</v>
      </c>
    </row>
    <row r="35" ht="18.2" customHeight="1" spans="1:8">
      <c r="A35" s="68" t="s">
        <v>816</v>
      </c>
      <c r="B35" s="106">
        <v>395</v>
      </c>
      <c r="C35" s="106"/>
      <c r="D35" s="106">
        <v>385</v>
      </c>
      <c r="E35" s="70" t="str">
        <f>IF(C35=0,"",SUM(D36/C35)*100)</f>
        <v/>
      </c>
      <c r="F35" s="106">
        <v>513</v>
      </c>
      <c r="G35" s="69">
        <f t="shared" si="4"/>
        <v>-128</v>
      </c>
      <c r="H35" s="70">
        <f t="shared" si="5"/>
        <v>-24.9512670565302</v>
      </c>
    </row>
    <row r="36" ht="18.2" customHeight="1" spans="1:8">
      <c r="A36" s="68" t="s">
        <v>817</v>
      </c>
      <c r="B36" s="106">
        <v>162</v>
      </c>
      <c r="C36" s="106"/>
      <c r="D36" s="106">
        <v>62</v>
      </c>
      <c r="E36" s="70" t="str">
        <f>IF(C36=0,"",SUM(D37/C36)*100)</f>
        <v/>
      </c>
      <c r="F36" s="106">
        <v>8</v>
      </c>
      <c r="G36" s="69">
        <f t="shared" si="4"/>
        <v>54</v>
      </c>
      <c r="H36" s="70">
        <f t="shared" si="5"/>
        <v>675</v>
      </c>
    </row>
    <row r="37" ht="18.2" customHeight="1" spans="1:8">
      <c r="A37" s="68" t="s">
        <v>807</v>
      </c>
      <c r="B37" s="106">
        <v>82</v>
      </c>
      <c r="C37" s="106"/>
      <c r="D37" s="106">
        <v>74</v>
      </c>
      <c r="E37" s="70" t="str">
        <f>IF(C37=0,"",SUM(#REF!/C37)*100)</f>
        <v/>
      </c>
      <c r="F37" s="106">
        <v>92</v>
      </c>
      <c r="G37" s="69">
        <f t="shared" si="4"/>
        <v>-18</v>
      </c>
      <c r="H37" s="70">
        <f t="shared" si="5"/>
        <v>-19.5652173913043</v>
      </c>
    </row>
    <row r="38" ht="18.2" customHeight="1" spans="1:8">
      <c r="A38" s="68" t="s">
        <v>119</v>
      </c>
      <c r="B38" s="106">
        <f>SUM(B39:B43)</f>
        <v>4731</v>
      </c>
      <c r="C38" s="106">
        <v>4687</v>
      </c>
      <c r="D38" s="106">
        <v>3756</v>
      </c>
      <c r="E38" s="70">
        <f>IF(C38=0,"",SUM(D38/C38)*100)</f>
        <v>80.1365478984425</v>
      </c>
      <c r="F38" s="106">
        <v>3774</v>
      </c>
      <c r="G38" s="69">
        <f t="shared" si="4"/>
        <v>-18</v>
      </c>
      <c r="H38" s="70">
        <f t="shared" si="5"/>
        <v>-0.476947535771065</v>
      </c>
    </row>
    <row r="39" ht="18.2" customHeight="1" spans="1:8">
      <c r="A39" s="68" t="s">
        <v>803</v>
      </c>
      <c r="B39" s="106">
        <v>1271</v>
      </c>
      <c r="C39" s="106"/>
      <c r="D39" s="106">
        <v>1223</v>
      </c>
      <c r="E39" s="70" t="str">
        <f>IF(C39=0,"",SUM(D39/C39)*100)</f>
        <v/>
      </c>
      <c r="F39" s="106">
        <v>1126</v>
      </c>
      <c r="G39" s="69">
        <f t="shared" si="4"/>
        <v>97</v>
      </c>
      <c r="H39" s="70">
        <f t="shared" si="5"/>
        <v>8.6145648312611</v>
      </c>
    </row>
    <row r="40" ht="18.2" customHeight="1" spans="1:8">
      <c r="A40" s="68" t="s">
        <v>804</v>
      </c>
      <c r="B40" s="106">
        <v>373</v>
      </c>
      <c r="C40" s="106"/>
      <c r="D40" s="106">
        <v>231</v>
      </c>
      <c r="E40" s="70" t="str">
        <f>IF(C40=0,"",SUM(D40/C40)*100)</f>
        <v/>
      </c>
      <c r="F40" s="106">
        <v>242</v>
      </c>
      <c r="G40" s="69">
        <f t="shared" si="4"/>
        <v>-11</v>
      </c>
      <c r="H40" s="70">
        <f t="shared" si="5"/>
        <v>-4.54545454545455</v>
      </c>
    </row>
    <row r="41" ht="18.2" customHeight="1" spans="1:8">
      <c r="A41" s="68" t="s">
        <v>818</v>
      </c>
      <c r="B41" s="106">
        <v>1196</v>
      </c>
      <c r="C41" s="106"/>
      <c r="D41" s="106">
        <v>587</v>
      </c>
      <c r="E41" s="70" t="str">
        <f t="shared" ref="E41:E59" si="6">IF(C41=0,"",SUM(D41/C41)*100)</f>
        <v/>
      </c>
      <c r="F41" s="106">
        <v>392</v>
      </c>
      <c r="G41" s="69">
        <f t="shared" si="4"/>
        <v>195</v>
      </c>
      <c r="H41" s="70">
        <f t="shared" si="5"/>
        <v>49.7448979591837</v>
      </c>
    </row>
    <row r="42" ht="18.2" customHeight="1" spans="1:8">
      <c r="A42" s="68" t="s">
        <v>807</v>
      </c>
      <c r="B42" s="106">
        <v>1080</v>
      </c>
      <c r="C42" s="106"/>
      <c r="D42" s="106">
        <v>925</v>
      </c>
      <c r="E42" s="70" t="str">
        <f t="shared" si="6"/>
        <v/>
      </c>
      <c r="F42" s="106">
        <v>900</v>
      </c>
      <c r="G42" s="69">
        <f t="shared" si="4"/>
        <v>25</v>
      </c>
      <c r="H42" s="70">
        <f t="shared" si="5"/>
        <v>2.77777777777778</v>
      </c>
    </row>
    <row r="43" ht="18.2" customHeight="1" spans="1:8">
      <c r="A43" s="68" t="s">
        <v>819</v>
      </c>
      <c r="B43" s="106">
        <v>811</v>
      </c>
      <c r="C43" s="106"/>
      <c r="D43" s="106">
        <v>790</v>
      </c>
      <c r="E43" s="70" t="str">
        <f t="shared" si="6"/>
        <v/>
      </c>
      <c r="F43" s="106">
        <v>1114</v>
      </c>
      <c r="G43" s="69">
        <f t="shared" si="4"/>
        <v>-324</v>
      </c>
      <c r="H43" s="70">
        <f t="shared" si="5"/>
        <v>-29.0843806104129</v>
      </c>
    </row>
    <row r="44" ht="18.2" customHeight="1" spans="1:8">
      <c r="A44" s="68" t="s">
        <v>120</v>
      </c>
      <c r="B44" s="106">
        <f>SUM(B45:B47)</f>
        <v>3002</v>
      </c>
      <c r="C44" s="106">
        <v>4081</v>
      </c>
      <c r="D44" s="106">
        <v>3404</v>
      </c>
      <c r="E44" s="70">
        <f t="shared" si="6"/>
        <v>83.4109286939476</v>
      </c>
      <c r="F44" s="106">
        <v>3805</v>
      </c>
      <c r="G44" s="69">
        <f t="shared" si="4"/>
        <v>-401</v>
      </c>
      <c r="H44" s="70">
        <f t="shared" si="5"/>
        <v>-10.53876478318</v>
      </c>
    </row>
    <row r="45" ht="18.2" customHeight="1" spans="1:8">
      <c r="A45" s="68" t="s">
        <v>803</v>
      </c>
      <c r="B45" s="106">
        <v>3002</v>
      </c>
      <c r="C45" s="106"/>
      <c r="D45" s="106">
        <v>3404</v>
      </c>
      <c r="E45" s="70"/>
      <c r="F45" s="106">
        <v>698</v>
      </c>
      <c r="G45" s="69">
        <f t="shared" si="4"/>
        <v>2706</v>
      </c>
      <c r="H45" s="70">
        <f t="shared" si="5"/>
        <v>387.679083094556</v>
      </c>
    </row>
    <row r="46" ht="18.2" customHeight="1" spans="1:8">
      <c r="A46" s="68" t="s">
        <v>804</v>
      </c>
      <c r="B46" s="106"/>
      <c r="C46" s="106"/>
      <c r="D46" s="106"/>
      <c r="E46" s="70"/>
      <c r="F46" s="106">
        <v>2832</v>
      </c>
      <c r="G46" s="69">
        <f t="shared" si="4"/>
        <v>-2832</v>
      </c>
      <c r="H46" s="70">
        <f t="shared" si="5"/>
        <v>-100</v>
      </c>
    </row>
    <row r="47" ht="18.2" customHeight="1" spans="1:8">
      <c r="A47" s="68" t="s">
        <v>820</v>
      </c>
      <c r="B47" s="106"/>
      <c r="C47" s="106"/>
      <c r="D47" s="106"/>
      <c r="E47" s="70" t="str">
        <f t="shared" si="6"/>
        <v/>
      </c>
      <c r="F47" s="106">
        <v>275</v>
      </c>
      <c r="G47" s="69">
        <f t="shared" si="4"/>
        <v>-275</v>
      </c>
      <c r="H47" s="70">
        <f t="shared" si="5"/>
        <v>-100</v>
      </c>
    </row>
    <row r="48" ht="18.2" customHeight="1" spans="1:8">
      <c r="A48" s="68" t="s">
        <v>121</v>
      </c>
      <c r="B48" s="106">
        <f>SUM(B49:B53)</f>
        <v>1323</v>
      </c>
      <c r="C48" s="106">
        <v>1727</v>
      </c>
      <c r="D48" s="106">
        <v>1640</v>
      </c>
      <c r="E48" s="70">
        <f t="shared" si="6"/>
        <v>94.962362478286</v>
      </c>
      <c r="F48" s="106">
        <v>1523</v>
      </c>
      <c r="G48" s="69">
        <f t="shared" si="4"/>
        <v>117</v>
      </c>
      <c r="H48" s="70">
        <f t="shared" si="5"/>
        <v>7.68220617202889</v>
      </c>
    </row>
    <row r="49" ht="18.2" customHeight="1" spans="1:8">
      <c r="A49" s="68" t="s">
        <v>803</v>
      </c>
      <c r="B49" s="106">
        <v>796</v>
      </c>
      <c r="C49" s="106"/>
      <c r="D49" s="106">
        <v>758</v>
      </c>
      <c r="E49" s="70" t="str">
        <f t="shared" si="6"/>
        <v/>
      </c>
      <c r="F49" s="106">
        <v>897</v>
      </c>
      <c r="G49" s="69">
        <f t="shared" si="4"/>
        <v>-139</v>
      </c>
      <c r="H49" s="70">
        <f t="shared" si="5"/>
        <v>-15.4960981047938</v>
      </c>
    </row>
    <row r="50" ht="18.2" customHeight="1" spans="1:8">
      <c r="A50" s="68" t="s">
        <v>804</v>
      </c>
      <c r="B50" s="106">
        <v>0</v>
      </c>
      <c r="C50" s="106"/>
      <c r="D50" s="106">
        <v>6</v>
      </c>
      <c r="E50" s="70" t="str">
        <f t="shared" si="6"/>
        <v/>
      </c>
      <c r="F50" s="106">
        <v>49</v>
      </c>
      <c r="G50" s="69">
        <f t="shared" si="4"/>
        <v>-43</v>
      </c>
      <c r="H50" s="70">
        <f t="shared" si="5"/>
        <v>-87.7551020408163</v>
      </c>
    </row>
    <row r="51" ht="18.2" customHeight="1" spans="1:8">
      <c r="A51" s="68" t="s">
        <v>821</v>
      </c>
      <c r="B51" s="106">
        <v>235</v>
      </c>
      <c r="C51" s="106"/>
      <c r="D51" s="106">
        <v>629</v>
      </c>
      <c r="E51" s="70" t="str">
        <f t="shared" si="6"/>
        <v/>
      </c>
      <c r="F51" s="106">
        <v>463</v>
      </c>
      <c r="G51" s="69">
        <f t="shared" si="4"/>
        <v>166</v>
      </c>
      <c r="H51" s="70">
        <f t="shared" si="5"/>
        <v>35.85313174946</v>
      </c>
    </row>
    <row r="52" ht="18.2" customHeight="1" spans="1:8">
      <c r="A52" s="68" t="s">
        <v>807</v>
      </c>
      <c r="B52" s="106">
        <v>262</v>
      </c>
      <c r="C52" s="106"/>
      <c r="D52" s="106">
        <v>247</v>
      </c>
      <c r="E52" s="70"/>
      <c r="F52" s="106">
        <v>114</v>
      </c>
      <c r="G52" s="69">
        <f t="shared" si="4"/>
        <v>133</v>
      </c>
      <c r="H52" s="70">
        <f t="shared" si="5"/>
        <v>116.666666666667</v>
      </c>
    </row>
    <row r="53" ht="18.2" customHeight="1" spans="1:8">
      <c r="A53" s="68" t="s">
        <v>822</v>
      </c>
      <c r="B53" s="106">
        <v>30</v>
      </c>
      <c r="C53" s="106"/>
      <c r="D53" s="106"/>
      <c r="E53" s="70"/>
      <c r="F53" s="106"/>
      <c r="G53" s="69"/>
      <c r="H53" s="70"/>
    </row>
    <row r="54" ht="18.2" customHeight="1" spans="1:8">
      <c r="A54" s="68" t="s">
        <v>122</v>
      </c>
      <c r="B54" s="106">
        <f>B55</f>
        <v>0</v>
      </c>
      <c r="C54" s="106">
        <v>150</v>
      </c>
      <c r="D54" s="106">
        <v>150</v>
      </c>
      <c r="E54" s="70">
        <f t="shared" si="6"/>
        <v>100</v>
      </c>
      <c r="F54" s="106">
        <v>30</v>
      </c>
      <c r="G54" s="69">
        <f t="shared" si="4"/>
        <v>120</v>
      </c>
      <c r="H54" s="70">
        <f t="shared" si="5"/>
        <v>400</v>
      </c>
    </row>
    <row r="55" ht="18.2" customHeight="1" spans="1:8">
      <c r="A55" s="68" t="s">
        <v>823</v>
      </c>
      <c r="B55" s="106"/>
      <c r="C55" s="106"/>
      <c r="D55" s="106">
        <v>150</v>
      </c>
      <c r="E55" s="70" t="str">
        <f t="shared" si="6"/>
        <v/>
      </c>
      <c r="F55" s="106">
        <v>30</v>
      </c>
      <c r="G55" s="69">
        <f t="shared" si="4"/>
        <v>120</v>
      </c>
      <c r="H55" s="70">
        <f t="shared" si="5"/>
        <v>400</v>
      </c>
    </row>
    <row r="56" ht="18.2" customHeight="1" spans="1:8">
      <c r="A56" s="68" t="s">
        <v>123</v>
      </c>
      <c r="B56" s="106">
        <f>SUM(B57:B62)</f>
        <v>7777</v>
      </c>
      <c r="C56" s="106">
        <v>8919</v>
      </c>
      <c r="D56" s="106">
        <v>7743</v>
      </c>
      <c r="E56" s="70">
        <f t="shared" si="6"/>
        <v>86.8146653212244</v>
      </c>
      <c r="F56" s="106">
        <v>9842</v>
      </c>
      <c r="G56" s="69">
        <f t="shared" si="4"/>
        <v>-2099</v>
      </c>
      <c r="H56" s="70">
        <f t="shared" si="5"/>
        <v>-21.3269660638082</v>
      </c>
    </row>
    <row r="57" ht="18.2" customHeight="1" spans="1:8">
      <c r="A57" s="68" t="s">
        <v>803</v>
      </c>
      <c r="B57" s="106">
        <v>2747</v>
      </c>
      <c r="C57" s="106"/>
      <c r="D57" s="106">
        <v>2439</v>
      </c>
      <c r="E57" s="70" t="str">
        <f t="shared" si="6"/>
        <v/>
      </c>
      <c r="F57" s="106">
        <v>2741</v>
      </c>
      <c r="G57" s="69">
        <f t="shared" si="4"/>
        <v>-302</v>
      </c>
      <c r="H57" s="70">
        <f t="shared" si="5"/>
        <v>-11.0178766873404</v>
      </c>
    </row>
    <row r="58" ht="18.2" customHeight="1" spans="1:8">
      <c r="A58" s="68" t="s">
        <v>804</v>
      </c>
      <c r="B58" s="106">
        <v>1143</v>
      </c>
      <c r="C58" s="106"/>
      <c r="D58" s="106">
        <v>1438</v>
      </c>
      <c r="E58" s="70" t="str">
        <f t="shared" si="6"/>
        <v/>
      </c>
      <c r="F58" s="106">
        <v>1553</v>
      </c>
      <c r="G58" s="69">
        <f t="shared" si="4"/>
        <v>-115</v>
      </c>
      <c r="H58" s="70">
        <f t="shared" si="5"/>
        <v>-7.40502253702511</v>
      </c>
    </row>
    <row r="59" ht="18.2" customHeight="1" spans="1:8">
      <c r="A59" s="68" t="s">
        <v>824</v>
      </c>
      <c r="B59" s="106">
        <v>2100</v>
      </c>
      <c r="C59" s="106"/>
      <c r="D59" s="106">
        <v>1626</v>
      </c>
      <c r="E59" s="70" t="str">
        <f t="shared" si="6"/>
        <v/>
      </c>
      <c r="F59" s="106">
        <v>2568</v>
      </c>
      <c r="G59" s="69">
        <f t="shared" si="4"/>
        <v>-942</v>
      </c>
      <c r="H59" s="70">
        <f t="shared" si="5"/>
        <v>-36.6822429906542</v>
      </c>
    </row>
    <row r="60" ht="18.2" customHeight="1" spans="1:8">
      <c r="A60" s="68" t="s">
        <v>825</v>
      </c>
      <c r="B60" s="106">
        <v>0</v>
      </c>
      <c r="C60" s="106"/>
      <c r="D60" s="106">
        <v>39</v>
      </c>
      <c r="E60" s="70"/>
      <c r="F60" s="106">
        <v>182</v>
      </c>
      <c r="G60" s="69"/>
      <c r="H60" s="70"/>
    </row>
    <row r="61" ht="18.2" customHeight="1" spans="1:8">
      <c r="A61" s="68" t="s">
        <v>807</v>
      </c>
      <c r="B61" s="106">
        <v>1416</v>
      </c>
      <c r="C61" s="106"/>
      <c r="D61" s="106">
        <v>1348</v>
      </c>
      <c r="E61" s="70" t="str">
        <f>IF(C61=0,"",SUM(D61/C61)*100)</f>
        <v/>
      </c>
      <c r="F61" s="106">
        <v>1316</v>
      </c>
      <c r="G61" s="69">
        <f t="shared" ref="G61:G66" si="7">D61-F61</f>
        <v>32</v>
      </c>
      <c r="H61" s="70">
        <f t="shared" ref="H61:H66" si="8">IF(F61=0,"",SUM(G61/F61)*100)</f>
        <v>2.43161094224924</v>
      </c>
    </row>
    <row r="62" ht="18.2" customHeight="1" spans="1:8">
      <c r="A62" s="68" t="s">
        <v>826</v>
      </c>
      <c r="B62" s="106">
        <v>371</v>
      </c>
      <c r="C62" s="106"/>
      <c r="D62" s="106">
        <v>853</v>
      </c>
      <c r="E62" s="70" t="str">
        <f>IF(C62=0,"",SUM(D62/C62)*100)</f>
        <v/>
      </c>
      <c r="F62" s="106">
        <v>1482</v>
      </c>
      <c r="G62" s="69">
        <f t="shared" si="7"/>
        <v>-629</v>
      </c>
      <c r="H62" s="70">
        <f t="shared" si="8"/>
        <v>-42.442645074224</v>
      </c>
    </row>
    <row r="63" ht="18.2" customHeight="1" spans="1:8">
      <c r="A63" s="68" t="s">
        <v>124</v>
      </c>
      <c r="B63" s="106">
        <f>SUM(B64:B67)</f>
        <v>1497</v>
      </c>
      <c r="C63" s="106">
        <v>1574</v>
      </c>
      <c r="D63" s="106">
        <v>1353</v>
      </c>
      <c r="E63" s="70">
        <f>IF(C63=0,"",SUM(D63/C63)*100)</f>
        <v>85.9593392630241</v>
      </c>
      <c r="F63" s="106">
        <v>2042</v>
      </c>
      <c r="G63" s="69">
        <f t="shared" si="7"/>
        <v>-689</v>
      </c>
      <c r="H63" s="70">
        <f t="shared" si="8"/>
        <v>-33.741429970617</v>
      </c>
    </row>
    <row r="64" ht="18.2" customHeight="1" spans="1:8">
      <c r="A64" s="68" t="s">
        <v>803</v>
      </c>
      <c r="B64" s="106">
        <v>663</v>
      </c>
      <c r="C64" s="106"/>
      <c r="D64" s="106">
        <v>552</v>
      </c>
      <c r="E64" s="70" t="str">
        <f>IF(C64=0,"",SUM(D64/C64)*100)</f>
        <v/>
      </c>
      <c r="F64" s="106">
        <v>662</v>
      </c>
      <c r="G64" s="69">
        <f t="shared" si="7"/>
        <v>-110</v>
      </c>
      <c r="H64" s="70">
        <f t="shared" si="8"/>
        <v>-16.6163141993958</v>
      </c>
    </row>
    <row r="65" ht="18.2" customHeight="1" spans="1:8">
      <c r="A65" s="68" t="s">
        <v>827</v>
      </c>
      <c r="B65" s="106">
        <v>433</v>
      </c>
      <c r="C65" s="106"/>
      <c r="D65" s="106">
        <v>438</v>
      </c>
      <c r="E65" s="70" t="str">
        <f>IF(C65=0,"",SUM(D65/C65)*100)</f>
        <v/>
      </c>
      <c r="F65" s="106">
        <v>843</v>
      </c>
      <c r="G65" s="69">
        <f t="shared" si="7"/>
        <v>-405</v>
      </c>
      <c r="H65" s="70">
        <f t="shared" si="8"/>
        <v>-48.0427046263345</v>
      </c>
    </row>
    <row r="66" ht="18.2" customHeight="1" spans="1:8">
      <c r="A66" s="68" t="s">
        <v>807</v>
      </c>
      <c r="B66" s="106">
        <v>394</v>
      </c>
      <c r="C66" s="106"/>
      <c r="D66" s="106">
        <v>356</v>
      </c>
      <c r="E66" s="70"/>
      <c r="F66" s="106">
        <v>351</v>
      </c>
      <c r="G66" s="69">
        <f t="shared" si="7"/>
        <v>5</v>
      </c>
      <c r="H66" s="70">
        <f t="shared" si="8"/>
        <v>1.42450142450142</v>
      </c>
    </row>
    <row r="67" ht="18.2" customHeight="1" spans="1:8">
      <c r="A67" s="68" t="s">
        <v>828</v>
      </c>
      <c r="B67" s="106">
        <v>7</v>
      </c>
      <c r="C67" s="106"/>
      <c r="D67" s="106">
        <v>7</v>
      </c>
      <c r="E67" s="70"/>
      <c r="F67" s="106">
        <v>186</v>
      </c>
      <c r="G67" s="69"/>
      <c r="H67" s="70"/>
    </row>
    <row r="68" ht="18.2" customHeight="1" spans="1:8">
      <c r="A68" s="68" t="s">
        <v>125</v>
      </c>
      <c r="B68" s="106">
        <f>B69</f>
        <v>75</v>
      </c>
      <c r="C68" s="106">
        <v>75</v>
      </c>
      <c r="D68" s="106">
        <v>75</v>
      </c>
      <c r="E68" s="70"/>
      <c r="F68" s="106"/>
      <c r="G68" s="69"/>
      <c r="H68" s="70"/>
    </row>
    <row r="69" ht="18.2" customHeight="1" spans="1:8">
      <c r="A69" s="68" t="s">
        <v>829</v>
      </c>
      <c r="B69" s="106">
        <v>75</v>
      </c>
      <c r="C69" s="106"/>
      <c r="D69" s="106">
        <v>75</v>
      </c>
      <c r="E69" s="70"/>
      <c r="F69" s="106"/>
      <c r="G69" s="69"/>
      <c r="H69" s="70"/>
    </row>
    <row r="70" ht="18.2" customHeight="1" spans="1:8">
      <c r="A70" s="68" t="s">
        <v>126</v>
      </c>
      <c r="B70" s="106">
        <f>SUM(B71:B74)</f>
        <v>513</v>
      </c>
      <c r="C70" s="106">
        <v>878</v>
      </c>
      <c r="D70" s="106">
        <v>840</v>
      </c>
      <c r="E70" s="70">
        <f t="shared" ref="E70:E82" si="9">IF(C70=0,"",SUM(D70/C70)*100)</f>
        <v>95.6719817767654</v>
      </c>
      <c r="F70" s="106">
        <v>1018</v>
      </c>
      <c r="G70" s="69">
        <f t="shared" ref="G70:G82" si="10">D70-F70</f>
        <v>-178</v>
      </c>
      <c r="H70" s="70">
        <f t="shared" ref="H70:H82" si="11">IF(F70=0,"",SUM(G70/F70)*100)</f>
        <v>-17.4852652259332</v>
      </c>
    </row>
    <row r="71" ht="18.2" customHeight="1" spans="1:8">
      <c r="A71" s="68" t="s">
        <v>803</v>
      </c>
      <c r="B71" s="106">
        <v>219</v>
      </c>
      <c r="C71" s="106"/>
      <c r="D71" s="106">
        <v>198</v>
      </c>
      <c r="E71" s="70" t="str">
        <f t="shared" si="9"/>
        <v/>
      </c>
      <c r="F71" s="106">
        <v>200</v>
      </c>
      <c r="G71" s="69">
        <f t="shared" si="10"/>
        <v>-2</v>
      </c>
      <c r="H71" s="70">
        <f t="shared" si="11"/>
        <v>-1</v>
      </c>
    </row>
    <row r="72" ht="18.2" customHeight="1" spans="1:8">
      <c r="A72" s="68" t="s">
        <v>830</v>
      </c>
      <c r="B72" s="106">
        <v>99</v>
      </c>
      <c r="C72" s="106"/>
      <c r="D72" s="106">
        <v>299</v>
      </c>
      <c r="E72" s="70" t="str">
        <f t="shared" si="9"/>
        <v/>
      </c>
      <c r="F72" s="106">
        <v>285</v>
      </c>
      <c r="G72" s="69">
        <f t="shared" si="10"/>
        <v>14</v>
      </c>
      <c r="H72" s="70">
        <f t="shared" si="11"/>
        <v>4.91228070175439</v>
      </c>
    </row>
    <row r="73" ht="18.2" customHeight="1" spans="1:8">
      <c r="A73" s="68" t="s">
        <v>807</v>
      </c>
      <c r="B73" s="106">
        <v>66</v>
      </c>
      <c r="C73" s="106"/>
      <c r="D73" s="106">
        <v>70</v>
      </c>
      <c r="E73" s="70" t="str">
        <f t="shared" si="9"/>
        <v/>
      </c>
      <c r="F73" s="106">
        <v>68</v>
      </c>
      <c r="G73" s="69">
        <f t="shared" si="10"/>
        <v>2</v>
      </c>
      <c r="H73" s="70">
        <f t="shared" si="11"/>
        <v>2.94117647058823</v>
      </c>
    </row>
    <row r="74" ht="18.2" customHeight="1" spans="1:8">
      <c r="A74" s="68" t="s">
        <v>831</v>
      </c>
      <c r="B74" s="106">
        <v>129</v>
      </c>
      <c r="C74" s="106"/>
      <c r="D74" s="106">
        <v>273</v>
      </c>
      <c r="E74" s="70" t="str">
        <f t="shared" si="9"/>
        <v/>
      </c>
      <c r="F74" s="106">
        <v>465</v>
      </c>
      <c r="G74" s="69">
        <f t="shared" si="10"/>
        <v>-192</v>
      </c>
      <c r="H74" s="70">
        <f t="shared" si="11"/>
        <v>-41.2903225806452</v>
      </c>
    </row>
    <row r="75" ht="18.2" customHeight="1" spans="1:8">
      <c r="A75" s="68" t="s">
        <v>128</v>
      </c>
      <c r="B75" s="106">
        <f>SUM(B76:B79)</f>
        <v>1303</v>
      </c>
      <c r="C75" s="106">
        <v>1412</v>
      </c>
      <c r="D75" s="106">
        <v>1127</v>
      </c>
      <c r="E75" s="70">
        <f t="shared" si="9"/>
        <v>79.8158640226629</v>
      </c>
      <c r="F75" s="106">
        <v>1523</v>
      </c>
      <c r="G75" s="69">
        <f t="shared" si="10"/>
        <v>-396</v>
      </c>
      <c r="H75" s="70">
        <f t="shared" si="11"/>
        <v>-26.0013131976362</v>
      </c>
    </row>
    <row r="76" ht="18.2" customHeight="1" spans="1:8">
      <c r="A76" s="68" t="s">
        <v>803</v>
      </c>
      <c r="B76" s="106">
        <v>612</v>
      </c>
      <c r="C76" s="106"/>
      <c r="D76" s="106">
        <v>616</v>
      </c>
      <c r="E76" s="70" t="str">
        <f t="shared" si="9"/>
        <v/>
      </c>
      <c r="F76" s="106">
        <v>561</v>
      </c>
      <c r="G76" s="69">
        <f t="shared" si="10"/>
        <v>55</v>
      </c>
      <c r="H76" s="70">
        <f t="shared" si="11"/>
        <v>9.80392156862745</v>
      </c>
    </row>
    <row r="77" ht="18.2" customHeight="1" spans="1:8">
      <c r="A77" s="68" t="s">
        <v>804</v>
      </c>
      <c r="B77" s="106">
        <v>131</v>
      </c>
      <c r="C77" s="106"/>
      <c r="D77" s="106">
        <v>99</v>
      </c>
      <c r="E77" s="70" t="str">
        <f t="shared" si="9"/>
        <v/>
      </c>
      <c r="F77" s="106">
        <v>141</v>
      </c>
      <c r="G77" s="69">
        <f t="shared" si="10"/>
        <v>-42</v>
      </c>
      <c r="H77" s="70">
        <f t="shared" si="11"/>
        <v>-29.7872340425532</v>
      </c>
    </row>
    <row r="78" ht="18.2" customHeight="1" spans="1:8">
      <c r="A78" s="68" t="s">
        <v>832</v>
      </c>
      <c r="B78" s="106">
        <v>415</v>
      </c>
      <c r="C78" s="106"/>
      <c r="D78" s="106">
        <v>295</v>
      </c>
      <c r="E78" s="70" t="str">
        <f t="shared" si="9"/>
        <v/>
      </c>
      <c r="F78" s="106">
        <v>811</v>
      </c>
      <c r="G78" s="69">
        <f t="shared" si="10"/>
        <v>-516</v>
      </c>
      <c r="H78" s="70">
        <f t="shared" si="11"/>
        <v>-63.6251541307028</v>
      </c>
    </row>
    <row r="79" ht="18.2" customHeight="1" spans="1:8">
      <c r="A79" s="68" t="s">
        <v>833</v>
      </c>
      <c r="B79" s="106">
        <v>145</v>
      </c>
      <c r="C79" s="106"/>
      <c r="D79" s="106">
        <v>117</v>
      </c>
      <c r="E79" s="70" t="str">
        <f t="shared" si="9"/>
        <v/>
      </c>
      <c r="F79" s="106">
        <v>10</v>
      </c>
      <c r="G79" s="69">
        <f t="shared" si="10"/>
        <v>107</v>
      </c>
      <c r="H79" s="70">
        <f t="shared" si="11"/>
        <v>1070</v>
      </c>
    </row>
    <row r="80" ht="18.2" customHeight="1" spans="1:8">
      <c r="A80" s="68" t="s">
        <v>129</v>
      </c>
      <c r="B80" s="106">
        <f>SUM(B81:B83)</f>
        <v>376</v>
      </c>
      <c r="C80" s="106">
        <v>337</v>
      </c>
      <c r="D80" s="106">
        <v>309</v>
      </c>
      <c r="E80" s="70">
        <f t="shared" si="9"/>
        <v>91.6913946587537</v>
      </c>
      <c r="F80" s="106">
        <v>312</v>
      </c>
      <c r="G80" s="69">
        <f t="shared" si="10"/>
        <v>-3</v>
      </c>
      <c r="H80" s="70">
        <f t="shared" si="11"/>
        <v>-0.961538461538462</v>
      </c>
    </row>
    <row r="81" ht="18.2" customHeight="1" spans="1:8">
      <c r="A81" s="68" t="s">
        <v>803</v>
      </c>
      <c r="B81" s="106">
        <v>208</v>
      </c>
      <c r="C81" s="106"/>
      <c r="D81" s="106">
        <v>135</v>
      </c>
      <c r="E81" s="70" t="str">
        <f t="shared" si="9"/>
        <v/>
      </c>
      <c r="F81" s="106">
        <v>159</v>
      </c>
      <c r="G81" s="69">
        <f t="shared" si="10"/>
        <v>-24</v>
      </c>
      <c r="H81" s="70">
        <f t="shared" si="11"/>
        <v>-15.0943396226415</v>
      </c>
    </row>
    <row r="82" ht="18.2" customHeight="1" spans="1:8">
      <c r="A82" s="68" t="s">
        <v>804</v>
      </c>
      <c r="B82" s="106">
        <v>143</v>
      </c>
      <c r="C82" s="106"/>
      <c r="D82" s="106">
        <v>119</v>
      </c>
      <c r="E82" s="70" t="str">
        <f t="shared" si="9"/>
        <v/>
      </c>
      <c r="F82" s="106">
        <v>123</v>
      </c>
      <c r="G82" s="69">
        <f t="shared" si="10"/>
        <v>-4</v>
      </c>
      <c r="H82" s="70">
        <f t="shared" si="11"/>
        <v>-3.2520325203252</v>
      </c>
    </row>
    <row r="83" ht="18.2" customHeight="1" spans="1:8">
      <c r="A83" s="68" t="s">
        <v>807</v>
      </c>
      <c r="B83" s="106">
        <v>25</v>
      </c>
      <c r="C83" s="106"/>
      <c r="D83" s="106">
        <v>55</v>
      </c>
      <c r="E83" s="70"/>
      <c r="F83" s="106">
        <v>30</v>
      </c>
      <c r="G83" s="69"/>
      <c r="H83" s="70"/>
    </row>
    <row r="84" ht="18.2" customHeight="1" spans="1:8">
      <c r="A84" s="68" t="s">
        <v>130</v>
      </c>
      <c r="B84" s="106">
        <f>SUM(B85:B89)</f>
        <v>1559</v>
      </c>
      <c r="C84" s="106">
        <v>4211</v>
      </c>
      <c r="D84" s="106">
        <v>3835</v>
      </c>
      <c r="E84" s="70">
        <f t="shared" ref="E84:E109" si="12">IF(C84=0,"",SUM(D84/C84)*100)</f>
        <v>91.0710045119924</v>
      </c>
      <c r="F84" s="106">
        <v>2447</v>
      </c>
      <c r="G84" s="69">
        <f t="shared" ref="G84:G121" si="13">D84-F84</f>
        <v>1388</v>
      </c>
      <c r="H84" s="70">
        <f t="shared" ref="H84:H121" si="14">IF(F84=0,"",SUM(G84/F84)*100)</f>
        <v>56.722517368206</v>
      </c>
    </row>
    <row r="85" ht="18.2" customHeight="1" spans="1:8">
      <c r="A85" s="68" t="s">
        <v>803</v>
      </c>
      <c r="B85" s="106">
        <v>374</v>
      </c>
      <c r="C85" s="106"/>
      <c r="D85" s="106">
        <v>349</v>
      </c>
      <c r="E85" s="70" t="str">
        <f t="shared" si="12"/>
        <v/>
      </c>
      <c r="F85" s="106">
        <v>355</v>
      </c>
      <c r="G85" s="69">
        <f t="shared" si="13"/>
        <v>-6</v>
      </c>
      <c r="H85" s="70">
        <f t="shared" si="14"/>
        <v>-1.69014084507042</v>
      </c>
    </row>
    <row r="86" ht="18.2" customHeight="1" spans="1:8">
      <c r="A86" s="68" t="s">
        <v>804</v>
      </c>
      <c r="B86" s="106">
        <v>387</v>
      </c>
      <c r="C86" s="106"/>
      <c r="D86" s="106">
        <v>403</v>
      </c>
      <c r="E86" s="70" t="str">
        <f t="shared" si="12"/>
        <v/>
      </c>
      <c r="F86" s="106">
        <v>387</v>
      </c>
      <c r="G86" s="69">
        <f t="shared" si="13"/>
        <v>16</v>
      </c>
      <c r="H86" s="70">
        <f t="shared" si="14"/>
        <v>4.1343669250646</v>
      </c>
    </row>
    <row r="87" ht="18.2" customHeight="1" spans="1:8">
      <c r="A87" s="68" t="s">
        <v>834</v>
      </c>
      <c r="B87" s="106">
        <v>10</v>
      </c>
      <c r="C87" s="106"/>
      <c r="D87" s="106"/>
      <c r="E87" s="70"/>
      <c r="F87" s="106"/>
      <c r="G87" s="69"/>
      <c r="H87" s="70"/>
    </row>
    <row r="88" ht="18.2" customHeight="1" spans="1:8">
      <c r="A88" s="68" t="s">
        <v>807</v>
      </c>
      <c r="B88" s="106">
        <v>294</v>
      </c>
      <c r="C88" s="106"/>
      <c r="D88" s="106">
        <v>326</v>
      </c>
      <c r="E88" s="70" t="str">
        <f t="shared" si="12"/>
        <v/>
      </c>
      <c r="F88" s="106">
        <v>323</v>
      </c>
      <c r="G88" s="69">
        <f t="shared" si="13"/>
        <v>3</v>
      </c>
      <c r="H88" s="70">
        <f t="shared" si="14"/>
        <v>0.928792569659443</v>
      </c>
    </row>
    <row r="89" ht="18.2" customHeight="1" spans="1:8">
      <c r="A89" s="68" t="s">
        <v>835</v>
      </c>
      <c r="B89" s="106">
        <v>494</v>
      </c>
      <c r="C89" s="106"/>
      <c r="D89" s="106">
        <v>2757</v>
      </c>
      <c r="E89" s="70" t="str">
        <f t="shared" si="12"/>
        <v/>
      </c>
      <c r="F89" s="106">
        <v>1382</v>
      </c>
      <c r="G89" s="69">
        <f t="shared" si="13"/>
        <v>1375</v>
      </c>
      <c r="H89" s="70">
        <f t="shared" si="14"/>
        <v>99.493487698987</v>
      </c>
    </row>
    <row r="90" ht="18.2" customHeight="1" spans="1:8">
      <c r="A90" s="68" t="s">
        <v>131</v>
      </c>
      <c r="B90" s="106">
        <f>SUM(B91:B94)</f>
        <v>2813</v>
      </c>
      <c r="C90" s="106">
        <v>2694</v>
      </c>
      <c r="D90" s="106">
        <v>2462</v>
      </c>
      <c r="E90" s="70">
        <f t="shared" si="12"/>
        <v>91.3882702301411</v>
      </c>
      <c r="F90" s="106">
        <v>3508</v>
      </c>
      <c r="G90" s="69">
        <f t="shared" si="13"/>
        <v>-1046</v>
      </c>
      <c r="H90" s="70">
        <f t="shared" si="14"/>
        <v>-29.8175598631699</v>
      </c>
    </row>
    <row r="91" ht="18.2" customHeight="1" spans="1:8">
      <c r="A91" s="68" t="s">
        <v>803</v>
      </c>
      <c r="B91" s="106">
        <v>1727</v>
      </c>
      <c r="C91" s="106"/>
      <c r="D91" s="106">
        <v>1664</v>
      </c>
      <c r="E91" s="70" t="str">
        <f t="shared" si="12"/>
        <v/>
      </c>
      <c r="F91" s="106">
        <v>1728</v>
      </c>
      <c r="G91" s="69">
        <f t="shared" si="13"/>
        <v>-64</v>
      </c>
      <c r="H91" s="70">
        <f t="shared" si="14"/>
        <v>-3.7037037037037</v>
      </c>
    </row>
    <row r="92" ht="18.2" customHeight="1" spans="1:8">
      <c r="A92" s="68" t="s">
        <v>804</v>
      </c>
      <c r="B92" s="106">
        <v>543</v>
      </c>
      <c r="C92" s="106"/>
      <c r="D92" s="106">
        <v>269</v>
      </c>
      <c r="E92" s="70" t="str">
        <f t="shared" si="12"/>
        <v/>
      </c>
      <c r="F92" s="106">
        <v>476</v>
      </c>
      <c r="G92" s="69">
        <f t="shared" si="13"/>
        <v>-207</v>
      </c>
      <c r="H92" s="70">
        <f t="shared" si="14"/>
        <v>-43.4873949579832</v>
      </c>
    </row>
    <row r="93" ht="18.2" customHeight="1" spans="1:8">
      <c r="A93" s="68" t="s">
        <v>807</v>
      </c>
      <c r="B93" s="106">
        <v>231</v>
      </c>
      <c r="C93" s="106"/>
      <c r="D93" s="106">
        <v>221</v>
      </c>
      <c r="E93" s="70" t="str">
        <f t="shared" si="12"/>
        <v/>
      </c>
      <c r="F93" s="106">
        <v>241</v>
      </c>
      <c r="G93" s="69">
        <f t="shared" si="13"/>
        <v>-20</v>
      </c>
      <c r="H93" s="70">
        <f t="shared" si="14"/>
        <v>-8.29875518672199</v>
      </c>
    </row>
    <row r="94" ht="18.2" customHeight="1" spans="1:8">
      <c r="A94" s="68" t="s">
        <v>836</v>
      </c>
      <c r="B94" s="106">
        <v>312</v>
      </c>
      <c r="C94" s="106"/>
      <c r="D94" s="106">
        <v>308</v>
      </c>
      <c r="E94" s="70" t="str">
        <f t="shared" si="12"/>
        <v/>
      </c>
      <c r="F94" s="106">
        <v>1063</v>
      </c>
      <c r="G94" s="69">
        <f t="shared" si="13"/>
        <v>-755</v>
      </c>
      <c r="H94" s="70">
        <f t="shared" si="14"/>
        <v>-71.0253998118532</v>
      </c>
    </row>
    <row r="95" ht="18.2" customHeight="1" spans="1:8">
      <c r="A95" s="68" t="s">
        <v>132</v>
      </c>
      <c r="B95" s="106">
        <f>SUM(B96:B100)</f>
        <v>1577</v>
      </c>
      <c r="C95" s="106">
        <v>1347</v>
      </c>
      <c r="D95" s="106">
        <v>1282</v>
      </c>
      <c r="E95" s="70">
        <f t="shared" si="12"/>
        <v>95.1744617668894</v>
      </c>
      <c r="F95" s="106">
        <v>1940</v>
      </c>
      <c r="G95" s="69">
        <f t="shared" si="13"/>
        <v>-658</v>
      </c>
      <c r="H95" s="70">
        <f t="shared" si="14"/>
        <v>-33.9175257731959</v>
      </c>
    </row>
    <row r="96" ht="18.2" customHeight="1" spans="1:8">
      <c r="A96" s="68" t="s">
        <v>803</v>
      </c>
      <c r="B96" s="106">
        <v>664</v>
      </c>
      <c r="C96" s="106"/>
      <c r="D96" s="106">
        <v>641</v>
      </c>
      <c r="E96" s="70" t="str">
        <f t="shared" si="12"/>
        <v/>
      </c>
      <c r="F96" s="106">
        <v>639</v>
      </c>
      <c r="G96" s="69">
        <f t="shared" si="13"/>
        <v>2</v>
      </c>
      <c r="H96" s="70">
        <f t="shared" si="14"/>
        <v>0.312989045383412</v>
      </c>
    </row>
    <row r="97" ht="18.2" customHeight="1" spans="1:8">
      <c r="A97" s="68" t="s">
        <v>804</v>
      </c>
      <c r="B97" s="106">
        <v>215</v>
      </c>
      <c r="C97" s="106"/>
      <c r="D97" s="106">
        <v>186</v>
      </c>
      <c r="E97" s="70" t="str">
        <f t="shared" si="12"/>
        <v/>
      </c>
      <c r="F97" s="106">
        <v>498</v>
      </c>
      <c r="G97" s="69">
        <f t="shared" si="13"/>
        <v>-312</v>
      </c>
      <c r="H97" s="70">
        <f t="shared" si="14"/>
        <v>-62.6506024096386</v>
      </c>
    </row>
    <row r="98" ht="18.2" customHeight="1" spans="1:8">
      <c r="A98" s="68" t="s">
        <v>837</v>
      </c>
      <c r="B98" s="106">
        <v>60</v>
      </c>
      <c r="C98" s="106"/>
      <c r="D98" s="106">
        <v>71</v>
      </c>
      <c r="E98" s="70" t="str">
        <f t="shared" si="12"/>
        <v/>
      </c>
      <c r="F98" s="106">
        <v>253</v>
      </c>
      <c r="G98" s="69">
        <f t="shared" si="13"/>
        <v>-182</v>
      </c>
      <c r="H98" s="70">
        <f t="shared" si="14"/>
        <v>-71.9367588932806</v>
      </c>
    </row>
    <row r="99" ht="18.2" customHeight="1" spans="1:8">
      <c r="A99" s="68" t="s">
        <v>807</v>
      </c>
      <c r="B99" s="106">
        <v>138</v>
      </c>
      <c r="C99" s="106"/>
      <c r="D99" s="106">
        <v>117</v>
      </c>
      <c r="E99" s="70" t="str">
        <f t="shared" si="12"/>
        <v/>
      </c>
      <c r="F99" s="106">
        <v>99</v>
      </c>
      <c r="G99" s="69">
        <f t="shared" si="13"/>
        <v>18</v>
      </c>
      <c r="H99" s="70">
        <f t="shared" si="14"/>
        <v>18.1818181818182</v>
      </c>
    </row>
    <row r="100" ht="18.2" customHeight="1" spans="1:8">
      <c r="A100" s="68" t="s">
        <v>838</v>
      </c>
      <c r="B100" s="106">
        <v>500</v>
      </c>
      <c r="C100" s="106"/>
      <c r="D100" s="106">
        <v>267</v>
      </c>
      <c r="E100" s="70" t="str">
        <f t="shared" si="12"/>
        <v/>
      </c>
      <c r="F100" s="106">
        <v>451</v>
      </c>
      <c r="G100" s="69">
        <f t="shared" si="13"/>
        <v>-184</v>
      </c>
      <c r="H100" s="70">
        <f t="shared" si="14"/>
        <v>-40.7982261640798</v>
      </c>
    </row>
    <row r="101" ht="18.2" customHeight="1" spans="1:8">
      <c r="A101" s="68" t="s">
        <v>133</v>
      </c>
      <c r="B101" s="106">
        <f>SUM(B102:B105)</f>
        <v>2199</v>
      </c>
      <c r="C101" s="106">
        <v>2572</v>
      </c>
      <c r="D101" s="106">
        <v>1997</v>
      </c>
      <c r="E101" s="70">
        <f t="shared" si="12"/>
        <v>77.6438569206843</v>
      </c>
      <c r="F101" s="106">
        <v>2680</v>
      </c>
      <c r="G101" s="69">
        <f t="shared" si="13"/>
        <v>-683</v>
      </c>
      <c r="H101" s="70">
        <f t="shared" si="14"/>
        <v>-25.4850746268657</v>
      </c>
    </row>
    <row r="102" ht="18.2" customHeight="1" spans="1:8">
      <c r="A102" s="68" t="s">
        <v>803</v>
      </c>
      <c r="B102" s="106">
        <v>471</v>
      </c>
      <c r="C102" s="106"/>
      <c r="D102" s="106">
        <v>460</v>
      </c>
      <c r="E102" s="70" t="str">
        <f t="shared" si="12"/>
        <v/>
      </c>
      <c r="F102" s="106">
        <v>465</v>
      </c>
      <c r="G102" s="69">
        <f t="shared" si="13"/>
        <v>-5</v>
      </c>
      <c r="H102" s="70">
        <f t="shared" si="14"/>
        <v>-1.0752688172043</v>
      </c>
    </row>
    <row r="103" ht="18.2" customHeight="1" spans="1:8">
      <c r="A103" s="68" t="s">
        <v>804</v>
      </c>
      <c r="B103" s="106">
        <v>964</v>
      </c>
      <c r="C103" s="106"/>
      <c r="D103" s="106">
        <v>629</v>
      </c>
      <c r="E103" s="70" t="str">
        <f t="shared" si="12"/>
        <v/>
      </c>
      <c r="F103" s="106">
        <v>1366</v>
      </c>
      <c r="G103" s="69">
        <f t="shared" si="13"/>
        <v>-737</v>
      </c>
      <c r="H103" s="70">
        <f t="shared" si="14"/>
        <v>-53.9531478770132</v>
      </c>
    </row>
    <row r="104" ht="18.2" customHeight="1" spans="1:8">
      <c r="A104" s="68" t="s">
        <v>807</v>
      </c>
      <c r="B104" s="106">
        <v>173</v>
      </c>
      <c r="C104" s="106"/>
      <c r="D104" s="106">
        <v>157</v>
      </c>
      <c r="E104" s="70" t="str">
        <f t="shared" si="12"/>
        <v/>
      </c>
      <c r="F104" s="106">
        <v>142</v>
      </c>
      <c r="G104" s="69">
        <f t="shared" si="13"/>
        <v>15</v>
      </c>
      <c r="H104" s="70">
        <f t="shared" si="14"/>
        <v>10.5633802816901</v>
      </c>
    </row>
    <row r="105" ht="18.2" customHeight="1" spans="1:8">
      <c r="A105" s="68" t="s">
        <v>839</v>
      </c>
      <c r="B105" s="106">
        <v>591</v>
      </c>
      <c r="C105" s="106"/>
      <c r="D105" s="106">
        <v>751</v>
      </c>
      <c r="E105" s="70" t="str">
        <f t="shared" si="12"/>
        <v/>
      </c>
      <c r="F105" s="106">
        <v>707</v>
      </c>
      <c r="G105" s="69">
        <f t="shared" si="13"/>
        <v>44</v>
      </c>
      <c r="H105" s="70">
        <f t="shared" si="14"/>
        <v>6.22347949080622</v>
      </c>
    </row>
    <row r="106" ht="18.2" customHeight="1" spans="1:8">
      <c r="A106" s="68" t="s">
        <v>134</v>
      </c>
      <c r="B106" s="106">
        <f>SUM(B107:B110)</f>
        <v>835</v>
      </c>
      <c r="C106" s="106">
        <v>823</v>
      </c>
      <c r="D106" s="106">
        <v>804</v>
      </c>
      <c r="E106" s="70">
        <f t="shared" si="12"/>
        <v>97.6913730255164</v>
      </c>
      <c r="F106" s="106">
        <v>944</v>
      </c>
      <c r="G106" s="69">
        <f t="shared" si="13"/>
        <v>-140</v>
      </c>
      <c r="H106" s="70">
        <f t="shared" si="14"/>
        <v>-14.8305084745763</v>
      </c>
    </row>
    <row r="107" ht="18.2" customHeight="1" spans="1:8">
      <c r="A107" s="68" t="s">
        <v>803</v>
      </c>
      <c r="B107" s="106">
        <v>440</v>
      </c>
      <c r="C107" s="106"/>
      <c r="D107" s="106">
        <v>397</v>
      </c>
      <c r="E107" s="70" t="str">
        <f t="shared" si="12"/>
        <v/>
      </c>
      <c r="F107" s="106">
        <v>426</v>
      </c>
      <c r="G107" s="69">
        <f t="shared" si="13"/>
        <v>-29</v>
      </c>
      <c r="H107" s="70">
        <f t="shared" si="14"/>
        <v>-6.8075117370892</v>
      </c>
    </row>
    <row r="108" ht="18.2" customHeight="1" spans="1:8">
      <c r="A108" s="68" t="s">
        <v>804</v>
      </c>
      <c r="B108" s="106">
        <v>301</v>
      </c>
      <c r="C108" s="106"/>
      <c r="D108" s="106">
        <v>293</v>
      </c>
      <c r="E108" s="70" t="str">
        <f t="shared" si="12"/>
        <v/>
      </c>
      <c r="F108" s="106">
        <v>327</v>
      </c>
      <c r="G108" s="69">
        <f t="shared" si="13"/>
        <v>-34</v>
      </c>
      <c r="H108" s="70">
        <f t="shared" si="14"/>
        <v>-10.3975535168196</v>
      </c>
    </row>
    <row r="109" ht="18.2" customHeight="1" spans="1:8">
      <c r="A109" s="68" t="s">
        <v>840</v>
      </c>
      <c r="B109" s="106"/>
      <c r="C109" s="106"/>
      <c r="D109" s="106"/>
      <c r="E109" s="70" t="str">
        <f t="shared" si="12"/>
        <v/>
      </c>
      <c r="F109" s="106">
        <v>99</v>
      </c>
      <c r="G109" s="69">
        <f t="shared" si="13"/>
        <v>-99</v>
      </c>
      <c r="H109" s="70">
        <f t="shared" si="14"/>
        <v>-100</v>
      </c>
    </row>
    <row r="110" ht="18.2" customHeight="1" spans="1:8">
      <c r="A110" s="68" t="s">
        <v>807</v>
      </c>
      <c r="B110" s="106">
        <v>94</v>
      </c>
      <c r="C110" s="106"/>
      <c r="D110" s="106">
        <v>114</v>
      </c>
      <c r="E110" s="70"/>
      <c r="F110" s="106">
        <v>92</v>
      </c>
      <c r="G110" s="69">
        <f t="shared" si="13"/>
        <v>22</v>
      </c>
      <c r="H110" s="70">
        <f t="shared" si="14"/>
        <v>23.9130434782609</v>
      </c>
    </row>
    <row r="111" ht="18.2" customHeight="1" spans="1:8">
      <c r="A111" s="68" t="s">
        <v>135</v>
      </c>
      <c r="B111" s="106">
        <f>SUM(B112:B113)</f>
        <v>129</v>
      </c>
      <c r="C111" s="106">
        <v>151</v>
      </c>
      <c r="D111" s="106">
        <v>149</v>
      </c>
      <c r="E111" s="70">
        <f t="shared" ref="E111:E121" si="15">IF(C111=0,"",SUM(D111/C111)*100)</f>
        <v>98.6754966887417</v>
      </c>
      <c r="F111" s="106">
        <v>116</v>
      </c>
      <c r="G111" s="69">
        <f t="shared" si="13"/>
        <v>33</v>
      </c>
      <c r="H111" s="70">
        <f t="shared" si="14"/>
        <v>28.448275862069</v>
      </c>
    </row>
    <row r="112" ht="18.2" customHeight="1" spans="1:8">
      <c r="A112" s="68" t="s">
        <v>803</v>
      </c>
      <c r="B112" s="106">
        <v>102</v>
      </c>
      <c r="C112" s="106"/>
      <c r="D112" s="106">
        <v>116</v>
      </c>
      <c r="E112" s="70" t="str">
        <f t="shared" si="15"/>
        <v/>
      </c>
      <c r="F112" s="106">
        <v>89</v>
      </c>
      <c r="G112" s="69">
        <f t="shared" si="13"/>
        <v>27</v>
      </c>
      <c r="H112" s="70">
        <f t="shared" si="14"/>
        <v>30.3370786516854</v>
      </c>
    </row>
    <row r="113" ht="18.2" customHeight="1" spans="1:8">
      <c r="A113" s="68" t="s">
        <v>804</v>
      </c>
      <c r="B113" s="106">
        <v>27</v>
      </c>
      <c r="C113" s="106"/>
      <c r="D113" s="106">
        <v>33</v>
      </c>
      <c r="E113" s="70" t="str">
        <f t="shared" si="15"/>
        <v/>
      </c>
      <c r="F113" s="106">
        <v>27</v>
      </c>
      <c r="G113" s="69">
        <f t="shared" si="13"/>
        <v>6</v>
      </c>
      <c r="H113" s="70">
        <f t="shared" si="14"/>
        <v>22.2222222222222</v>
      </c>
    </row>
    <row r="114" ht="18.2" customHeight="1" spans="1:8">
      <c r="A114" s="68" t="s">
        <v>136</v>
      </c>
      <c r="B114" s="106">
        <f>SUM(B115:B118)</f>
        <v>1965</v>
      </c>
      <c r="C114" s="106">
        <v>1933</v>
      </c>
      <c r="D114" s="106">
        <v>1704</v>
      </c>
      <c r="E114" s="70">
        <f t="shared" si="15"/>
        <v>88.1531298499741</v>
      </c>
      <c r="F114" s="106">
        <v>2043</v>
      </c>
      <c r="G114" s="69">
        <f t="shared" si="13"/>
        <v>-339</v>
      </c>
      <c r="H114" s="70">
        <f t="shared" si="14"/>
        <v>-16.5932452276065</v>
      </c>
    </row>
    <row r="115" ht="18.2" customHeight="1" spans="1:8">
      <c r="A115" s="68" t="s">
        <v>803</v>
      </c>
      <c r="B115" s="106">
        <v>1236</v>
      </c>
      <c r="C115" s="106"/>
      <c r="D115" s="106">
        <v>1074</v>
      </c>
      <c r="E115" s="70" t="str">
        <f t="shared" si="15"/>
        <v/>
      </c>
      <c r="F115" s="106">
        <v>1172</v>
      </c>
      <c r="G115" s="69">
        <f t="shared" si="13"/>
        <v>-98</v>
      </c>
      <c r="H115" s="70">
        <f t="shared" si="14"/>
        <v>-8.3617747440273</v>
      </c>
    </row>
    <row r="116" ht="18.2" customHeight="1" spans="1:8">
      <c r="A116" s="68" t="s">
        <v>804</v>
      </c>
      <c r="B116" s="106">
        <v>636</v>
      </c>
      <c r="C116" s="106"/>
      <c r="D116" s="106">
        <v>468</v>
      </c>
      <c r="E116" s="70" t="str">
        <f t="shared" si="15"/>
        <v/>
      </c>
      <c r="F116" s="106">
        <v>653</v>
      </c>
      <c r="G116" s="69">
        <f t="shared" si="13"/>
        <v>-185</v>
      </c>
      <c r="H116" s="70">
        <f t="shared" si="14"/>
        <v>-28.3307810107198</v>
      </c>
    </row>
    <row r="117" ht="18.2" customHeight="1" spans="1:8">
      <c r="A117" s="68" t="s">
        <v>807</v>
      </c>
      <c r="B117" s="106">
        <v>93</v>
      </c>
      <c r="C117" s="106"/>
      <c r="D117" s="106">
        <v>110</v>
      </c>
      <c r="E117" s="70" t="str">
        <f t="shared" si="15"/>
        <v/>
      </c>
      <c r="F117" s="106">
        <v>58</v>
      </c>
      <c r="G117" s="69">
        <f t="shared" si="13"/>
        <v>52</v>
      </c>
      <c r="H117" s="70">
        <f t="shared" si="14"/>
        <v>89.6551724137931</v>
      </c>
    </row>
    <row r="118" ht="18.2" customHeight="1" spans="1:8">
      <c r="A118" s="68" t="s">
        <v>841</v>
      </c>
      <c r="B118" s="106">
        <v>0</v>
      </c>
      <c r="C118" s="106"/>
      <c r="D118" s="106">
        <v>52</v>
      </c>
      <c r="E118" s="70" t="str">
        <f t="shared" si="15"/>
        <v/>
      </c>
      <c r="F118" s="106">
        <v>160</v>
      </c>
      <c r="G118" s="69">
        <f t="shared" si="13"/>
        <v>-108</v>
      </c>
      <c r="H118" s="70">
        <f t="shared" si="14"/>
        <v>-67.5</v>
      </c>
    </row>
    <row r="119" ht="18.2" customHeight="1" spans="1:8">
      <c r="A119" s="68" t="s">
        <v>137</v>
      </c>
      <c r="B119" s="106">
        <f>SUM(B120:B122)</f>
        <v>592</v>
      </c>
      <c r="C119" s="106">
        <v>625</v>
      </c>
      <c r="D119" s="106">
        <v>605</v>
      </c>
      <c r="E119" s="70">
        <f t="shared" si="15"/>
        <v>96.8</v>
      </c>
      <c r="F119" s="106">
        <v>592</v>
      </c>
      <c r="G119" s="69">
        <f t="shared" si="13"/>
        <v>13</v>
      </c>
      <c r="H119" s="70">
        <f t="shared" si="14"/>
        <v>2.19594594594595</v>
      </c>
    </row>
    <row r="120" ht="18.2" customHeight="1" spans="1:8">
      <c r="A120" s="68" t="s">
        <v>803</v>
      </c>
      <c r="B120" s="106">
        <v>258</v>
      </c>
      <c r="C120" s="106"/>
      <c r="D120" s="106">
        <v>230</v>
      </c>
      <c r="E120" s="70" t="str">
        <f t="shared" si="15"/>
        <v/>
      </c>
      <c r="F120" s="106">
        <v>242</v>
      </c>
      <c r="G120" s="69">
        <f t="shared" si="13"/>
        <v>-12</v>
      </c>
      <c r="H120" s="70">
        <f t="shared" si="14"/>
        <v>-4.95867768595041</v>
      </c>
    </row>
    <row r="121" ht="18.2" customHeight="1" spans="1:8">
      <c r="A121" s="68" t="s">
        <v>842</v>
      </c>
      <c r="B121" s="106">
        <v>270</v>
      </c>
      <c r="C121" s="106"/>
      <c r="D121" s="106">
        <v>303</v>
      </c>
      <c r="E121" s="70" t="str">
        <f t="shared" si="15"/>
        <v/>
      </c>
      <c r="F121" s="106">
        <v>311</v>
      </c>
      <c r="G121" s="69">
        <f t="shared" si="13"/>
        <v>-8</v>
      </c>
      <c r="H121" s="70">
        <f t="shared" si="14"/>
        <v>-2.57234726688103</v>
      </c>
    </row>
    <row r="122" ht="18.2" customHeight="1" spans="1:8">
      <c r="A122" s="68" t="s">
        <v>807</v>
      </c>
      <c r="B122" s="106">
        <v>64</v>
      </c>
      <c r="C122" s="106"/>
      <c r="D122" s="106">
        <v>72</v>
      </c>
      <c r="E122" s="70"/>
      <c r="F122" s="106">
        <v>39</v>
      </c>
      <c r="G122" s="69"/>
      <c r="H122" s="70"/>
    </row>
    <row r="123" ht="18.2" customHeight="1" spans="1:8">
      <c r="A123" s="68" t="s">
        <v>138</v>
      </c>
      <c r="B123" s="106">
        <f>SUM(B124:B132)</f>
        <v>7045</v>
      </c>
      <c r="C123" s="106">
        <v>7309</v>
      </c>
      <c r="D123" s="106">
        <v>6775</v>
      </c>
      <c r="E123" s="70">
        <f t="shared" ref="E123:E159" si="16">IF(C123=0,"",SUM(D123/C123)*100)</f>
        <v>92.6939389793405</v>
      </c>
      <c r="F123" s="106">
        <v>8014</v>
      </c>
      <c r="G123" s="69">
        <f t="shared" ref="G123:G159" si="17">D123-F123</f>
        <v>-1239</v>
      </c>
      <c r="H123" s="70">
        <f t="shared" ref="H123:H159" si="18">IF(F123=0,"",SUM(G123/F123)*100)</f>
        <v>-15.4604442226104</v>
      </c>
    </row>
    <row r="124" ht="18.2" customHeight="1" spans="1:8">
      <c r="A124" s="68" t="s">
        <v>803</v>
      </c>
      <c r="B124" s="106">
        <v>2224</v>
      </c>
      <c r="C124" s="106"/>
      <c r="D124" s="106">
        <v>1978</v>
      </c>
      <c r="E124" s="70" t="str">
        <f t="shared" si="16"/>
        <v/>
      </c>
      <c r="F124" s="106">
        <v>2146</v>
      </c>
      <c r="G124" s="69">
        <f t="shared" si="17"/>
        <v>-168</v>
      </c>
      <c r="H124" s="70">
        <f t="shared" si="18"/>
        <v>-7.82851817334576</v>
      </c>
    </row>
    <row r="125" ht="18.2" customHeight="1" spans="1:8">
      <c r="A125" s="68" t="s">
        <v>804</v>
      </c>
      <c r="B125" s="106">
        <v>0</v>
      </c>
      <c r="C125" s="106"/>
      <c r="D125" s="106"/>
      <c r="E125" s="70" t="str">
        <f t="shared" si="16"/>
        <v/>
      </c>
      <c r="F125" s="106">
        <v>2</v>
      </c>
      <c r="G125" s="69">
        <f t="shared" si="17"/>
        <v>-2</v>
      </c>
      <c r="H125" s="70">
        <f t="shared" si="18"/>
        <v>-100</v>
      </c>
    </row>
    <row r="126" ht="18.2" customHeight="1" spans="1:8">
      <c r="A126" s="68" t="s">
        <v>843</v>
      </c>
      <c r="B126" s="106">
        <v>144</v>
      </c>
      <c r="C126" s="106"/>
      <c r="D126" s="106">
        <v>164</v>
      </c>
      <c r="E126" s="70" t="str">
        <f t="shared" si="16"/>
        <v/>
      </c>
      <c r="F126" s="106">
        <v>221</v>
      </c>
      <c r="G126" s="69">
        <f t="shared" si="17"/>
        <v>-57</v>
      </c>
      <c r="H126" s="70">
        <f t="shared" si="18"/>
        <v>-25.7918552036199</v>
      </c>
    </row>
    <row r="127" ht="18.2" customHeight="1" spans="1:8">
      <c r="A127" s="68" t="s">
        <v>844</v>
      </c>
      <c r="B127" s="106">
        <v>0</v>
      </c>
      <c r="C127" s="106"/>
      <c r="D127" s="106"/>
      <c r="E127" s="70" t="str">
        <f t="shared" si="16"/>
        <v/>
      </c>
      <c r="F127" s="106">
        <v>96</v>
      </c>
      <c r="G127" s="69">
        <f t="shared" si="17"/>
        <v>-96</v>
      </c>
      <c r="H127" s="70">
        <f t="shared" si="18"/>
        <v>-100</v>
      </c>
    </row>
    <row r="128" ht="18.2" customHeight="1" spans="1:8">
      <c r="A128" s="68" t="s">
        <v>845</v>
      </c>
      <c r="B128" s="106">
        <v>309</v>
      </c>
      <c r="C128" s="106"/>
      <c r="D128" s="106">
        <v>321</v>
      </c>
      <c r="E128" s="70" t="str">
        <f t="shared" si="16"/>
        <v/>
      </c>
      <c r="F128" s="106">
        <v>581</v>
      </c>
      <c r="G128" s="69">
        <f t="shared" si="17"/>
        <v>-260</v>
      </c>
      <c r="H128" s="70">
        <f t="shared" si="18"/>
        <v>-44.750430292599</v>
      </c>
    </row>
    <row r="129" ht="18.2" customHeight="1" spans="1:8">
      <c r="A129" s="68" t="s">
        <v>846</v>
      </c>
      <c r="B129" s="106">
        <v>183</v>
      </c>
      <c r="C129" s="106"/>
      <c r="D129" s="106">
        <v>195</v>
      </c>
      <c r="E129" s="70" t="str">
        <f t="shared" si="16"/>
        <v/>
      </c>
      <c r="F129" s="106">
        <v>238</v>
      </c>
      <c r="G129" s="69">
        <f t="shared" si="17"/>
        <v>-43</v>
      </c>
      <c r="H129" s="70">
        <f t="shared" si="18"/>
        <v>-18.0672268907563</v>
      </c>
    </row>
    <row r="130" ht="18.2" customHeight="1" spans="1:8">
      <c r="A130" s="68" t="s">
        <v>847</v>
      </c>
      <c r="B130" s="106">
        <v>65</v>
      </c>
      <c r="C130" s="106"/>
      <c r="D130" s="106">
        <v>85</v>
      </c>
      <c r="E130" s="70" t="str">
        <f t="shared" si="16"/>
        <v/>
      </c>
      <c r="F130" s="106">
        <v>91</v>
      </c>
      <c r="G130" s="69">
        <f t="shared" si="17"/>
        <v>-6</v>
      </c>
      <c r="H130" s="70">
        <f t="shared" si="18"/>
        <v>-6.59340659340659</v>
      </c>
    </row>
    <row r="131" ht="18.2" customHeight="1" spans="1:8">
      <c r="A131" s="68" t="s">
        <v>807</v>
      </c>
      <c r="B131" s="106">
        <v>2897</v>
      </c>
      <c r="C131" s="106"/>
      <c r="D131" s="106">
        <v>3057</v>
      </c>
      <c r="E131" s="70" t="str">
        <f t="shared" si="16"/>
        <v/>
      </c>
      <c r="F131" s="106">
        <v>3002</v>
      </c>
      <c r="G131" s="69">
        <f t="shared" si="17"/>
        <v>55</v>
      </c>
      <c r="H131" s="70">
        <f t="shared" si="18"/>
        <v>1.83211192538308</v>
      </c>
    </row>
    <row r="132" ht="18.2" customHeight="1" spans="1:8">
      <c r="A132" s="68" t="s">
        <v>848</v>
      </c>
      <c r="B132" s="106">
        <v>1223</v>
      </c>
      <c r="C132" s="106"/>
      <c r="D132" s="106">
        <v>975</v>
      </c>
      <c r="E132" s="70" t="str">
        <f t="shared" si="16"/>
        <v/>
      </c>
      <c r="F132" s="106">
        <v>1637</v>
      </c>
      <c r="G132" s="69">
        <f t="shared" si="17"/>
        <v>-662</v>
      </c>
      <c r="H132" s="70">
        <f t="shared" si="18"/>
        <v>-40.4398289554062</v>
      </c>
    </row>
    <row r="133" ht="18.2" customHeight="1" spans="1:8">
      <c r="A133" s="68" t="s">
        <v>139</v>
      </c>
      <c r="B133" s="106"/>
      <c r="C133" s="106">
        <v>404</v>
      </c>
      <c r="D133" s="106">
        <v>183</v>
      </c>
      <c r="E133" s="70"/>
      <c r="F133" s="106"/>
      <c r="G133" s="69"/>
      <c r="H133" s="70"/>
    </row>
    <row r="134" ht="18.2" customHeight="1" spans="1:8">
      <c r="A134" s="68" t="s">
        <v>803</v>
      </c>
      <c r="B134" s="106"/>
      <c r="C134" s="106"/>
      <c r="D134" s="106">
        <v>44</v>
      </c>
      <c r="E134" s="70"/>
      <c r="F134" s="106"/>
      <c r="G134" s="69"/>
      <c r="H134" s="70"/>
    </row>
    <row r="135" ht="18.2" customHeight="1" spans="1:8">
      <c r="A135" s="68" t="s">
        <v>804</v>
      </c>
      <c r="B135" s="106"/>
      <c r="C135" s="106"/>
      <c r="D135" s="106">
        <v>74</v>
      </c>
      <c r="E135" s="70"/>
      <c r="F135" s="106"/>
      <c r="G135" s="69"/>
      <c r="H135" s="70"/>
    </row>
    <row r="136" ht="18.2" customHeight="1" spans="1:8">
      <c r="A136" s="68" t="s">
        <v>849</v>
      </c>
      <c r="B136" s="106"/>
      <c r="C136" s="106"/>
      <c r="D136" s="106">
        <v>53</v>
      </c>
      <c r="E136" s="70"/>
      <c r="F136" s="106"/>
      <c r="G136" s="69"/>
      <c r="H136" s="70"/>
    </row>
    <row r="137" ht="18.2" customHeight="1" spans="1:8">
      <c r="A137" s="68" t="s">
        <v>807</v>
      </c>
      <c r="B137" s="106"/>
      <c r="C137" s="106"/>
      <c r="D137" s="106">
        <v>12</v>
      </c>
      <c r="E137" s="70"/>
      <c r="F137" s="106"/>
      <c r="G137" s="69"/>
      <c r="H137" s="70"/>
    </row>
    <row r="138" ht="18.2" customHeight="1" spans="1:8">
      <c r="A138" s="68" t="s">
        <v>140</v>
      </c>
      <c r="B138" s="106">
        <f>SUM(B139:B140)</f>
        <v>944</v>
      </c>
      <c r="C138" s="106">
        <v>673</v>
      </c>
      <c r="D138" s="106">
        <v>673</v>
      </c>
      <c r="E138" s="70"/>
      <c r="F138" s="106">
        <v>815</v>
      </c>
      <c r="G138" s="69"/>
      <c r="H138" s="70"/>
    </row>
    <row r="139" ht="18.2" customHeight="1" spans="1:8">
      <c r="A139" s="68" t="s">
        <v>803</v>
      </c>
      <c r="B139" s="106">
        <v>744</v>
      </c>
      <c r="C139" s="106"/>
      <c r="D139" s="106">
        <v>649</v>
      </c>
      <c r="E139" s="70"/>
      <c r="F139" s="106"/>
      <c r="G139" s="69"/>
      <c r="H139" s="70"/>
    </row>
    <row r="140" ht="18.2" customHeight="1" spans="1:8">
      <c r="A140" s="68" t="s">
        <v>850</v>
      </c>
      <c r="B140" s="106">
        <v>200</v>
      </c>
      <c r="C140" s="106"/>
      <c r="D140" s="106">
        <v>24</v>
      </c>
      <c r="E140" s="70"/>
      <c r="F140" s="106">
        <v>815</v>
      </c>
      <c r="G140" s="69"/>
      <c r="H140" s="70"/>
    </row>
    <row r="141" ht="18.2" customHeight="1" spans="1:8">
      <c r="A141" s="68" t="s">
        <v>141</v>
      </c>
      <c r="B141" s="106">
        <f>SUM(B142)</f>
        <v>664</v>
      </c>
      <c r="C141" s="106">
        <v>2001</v>
      </c>
      <c r="D141" s="106">
        <v>2001</v>
      </c>
      <c r="E141" s="70">
        <f t="shared" si="16"/>
        <v>100</v>
      </c>
      <c r="F141" s="106">
        <v>13386</v>
      </c>
      <c r="G141" s="69">
        <f t="shared" si="17"/>
        <v>-11385</v>
      </c>
      <c r="H141" s="70">
        <f t="shared" si="18"/>
        <v>-85.0515463917526</v>
      </c>
    </row>
    <row r="142" ht="18.2" customHeight="1" spans="1:8">
      <c r="A142" s="68" t="s">
        <v>851</v>
      </c>
      <c r="B142" s="106">
        <v>664</v>
      </c>
      <c r="C142" s="106"/>
      <c r="D142" s="106">
        <v>2001</v>
      </c>
      <c r="E142" s="70" t="str">
        <f t="shared" si="16"/>
        <v/>
      </c>
      <c r="F142" s="106">
        <v>13386</v>
      </c>
      <c r="G142" s="69">
        <f t="shared" si="17"/>
        <v>-11385</v>
      </c>
      <c r="H142" s="70">
        <f t="shared" si="18"/>
        <v>-85.0515463917526</v>
      </c>
    </row>
    <row r="143" ht="18.2" customHeight="1" spans="1:8">
      <c r="A143" s="68" t="s">
        <v>142</v>
      </c>
      <c r="B143" s="106"/>
      <c r="C143" s="106"/>
      <c r="D143" s="106"/>
      <c r="E143" s="70" t="str">
        <f t="shared" si="16"/>
        <v/>
      </c>
      <c r="F143" s="106"/>
      <c r="G143" s="69">
        <f t="shared" si="17"/>
        <v>0</v>
      </c>
      <c r="H143" s="70" t="str">
        <f t="shared" si="18"/>
        <v/>
      </c>
    </row>
    <row r="144" ht="18.2" customHeight="1" spans="1:8">
      <c r="A144" s="68" t="s">
        <v>143</v>
      </c>
      <c r="B144" s="106">
        <f>B145+B146+B147+B148</f>
        <v>7693</v>
      </c>
      <c r="C144" s="106">
        <v>8792</v>
      </c>
      <c r="D144" s="106">
        <v>3739</v>
      </c>
      <c r="E144" s="70">
        <f t="shared" si="16"/>
        <v>42.5272975432211</v>
      </c>
      <c r="F144" s="106">
        <v>4886</v>
      </c>
      <c r="G144" s="69">
        <f t="shared" si="17"/>
        <v>-1147</v>
      </c>
      <c r="H144" s="70">
        <f t="shared" si="18"/>
        <v>-23.4752353663528</v>
      </c>
    </row>
    <row r="145" ht="18.2" customHeight="1" spans="1:8">
      <c r="A145" s="68" t="s">
        <v>144</v>
      </c>
      <c r="B145" s="106"/>
      <c r="C145" s="106">
        <v>0</v>
      </c>
      <c r="D145" s="106"/>
      <c r="E145" s="70" t="str">
        <f t="shared" si="16"/>
        <v/>
      </c>
      <c r="F145" s="106"/>
      <c r="G145" s="69">
        <f t="shared" si="17"/>
        <v>0</v>
      </c>
      <c r="H145" s="70" t="str">
        <f t="shared" si="18"/>
        <v/>
      </c>
    </row>
    <row r="146" ht="18.2" customHeight="1" spans="1:8">
      <c r="A146" s="68" t="s">
        <v>145</v>
      </c>
      <c r="B146" s="106"/>
      <c r="C146" s="106">
        <v>0</v>
      </c>
      <c r="D146" s="106"/>
      <c r="E146" s="70" t="str">
        <f t="shared" si="16"/>
        <v/>
      </c>
      <c r="F146" s="106"/>
      <c r="G146" s="69">
        <f t="shared" si="17"/>
        <v>0</v>
      </c>
      <c r="H146" s="70" t="str">
        <f t="shared" si="18"/>
        <v/>
      </c>
    </row>
    <row r="147" ht="18.2" customHeight="1" spans="1:8">
      <c r="A147" s="68" t="s">
        <v>146</v>
      </c>
      <c r="B147" s="106"/>
      <c r="C147" s="106">
        <v>0</v>
      </c>
      <c r="D147" s="106"/>
      <c r="E147" s="70" t="str">
        <f t="shared" si="16"/>
        <v/>
      </c>
      <c r="F147" s="106"/>
      <c r="G147" s="69">
        <f t="shared" si="17"/>
        <v>0</v>
      </c>
      <c r="H147" s="70" t="str">
        <f t="shared" si="18"/>
        <v/>
      </c>
    </row>
    <row r="148" ht="18.2" customHeight="1" spans="1:8">
      <c r="A148" s="68" t="s">
        <v>147</v>
      </c>
      <c r="B148" s="106">
        <f>SUM(B149:B151)</f>
        <v>7693</v>
      </c>
      <c r="C148" s="106">
        <v>8792</v>
      </c>
      <c r="D148" s="106">
        <v>3739</v>
      </c>
      <c r="E148" s="70">
        <f t="shared" si="16"/>
        <v>42.5272975432211</v>
      </c>
      <c r="F148" s="106">
        <v>4886</v>
      </c>
      <c r="G148" s="69">
        <f t="shared" si="17"/>
        <v>-1147</v>
      </c>
      <c r="H148" s="70">
        <f t="shared" si="18"/>
        <v>-23.4752353663528</v>
      </c>
    </row>
    <row r="149" ht="18.2" customHeight="1" spans="1:8">
      <c r="A149" s="68" t="s">
        <v>852</v>
      </c>
      <c r="B149" s="106">
        <v>6304</v>
      </c>
      <c r="C149" s="106"/>
      <c r="D149" s="106">
        <v>3293</v>
      </c>
      <c r="E149" s="70" t="str">
        <f t="shared" si="16"/>
        <v/>
      </c>
      <c r="F149" s="106">
        <v>3046</v>
      </c>
      <c r="G149" s="69">
        <f t="shared" si="17"/>
        <v>247</v>
      </c>
      <c r="H149" s="70">
        <f t="shared" si="18"/>
        <v>8.10899540380827</v>
      </c>
    </row>
    <row r="150" ht="18.2" customHeight="1" spans="1:8">
      <c r="A150" s="68" t="s">
        <v>853</v>
      </c>
      <c r="B150" s="106">
        <v>1208</v>
      </c>
      <c r="C150" s="106"/>
      <c r="D150" s="106">
        <v>446</v>
      </c>
      <c r="E150" s="70" t="str">
        <f t="shared" si="16"/>
        <v/>
      </c>
      <c r="F150" s="106">
        <v>1640</v>
      </c>
      <c r="G150" s="69">
        <f t="shared" si="17"/>
        <v>-1194</v>
      </c>
      <c r="H150" s="70">
        <f t="shared" si="18"/>
        <v>-72.8048780487805</v>
      </c>
    </row>
    <row r="151" ht="18.2" customHeight="1" spans="1:8">
      <c r="A151" s="68" t="s">
        <v>854</v>
      </c>
      <c r="B151" s="106">
        <v>181</v>
      </c>
      <c r="C151" s="106"/>
      <c r="D151" s="106"/>
      <c r="E151" s="70" t="str">
        <f t="shared" si="16"/>
        <v/>
      </c>
      <c r="F151" s="106">
        <v>200</v>
      </c>
      <c r="G151" s="69">
        <f t="shared" si="17"/>
        <v>-200</v>
      </c>
      <c r="H151" s="70">
        <f t="shared" si="18"/>
        <v>-100</v>
      </c>
    </row>
    <row r="152" ht="18.2" customHeight="1" spans="1:8">
      <c r="A152" s="68" t="s">
        <v>148</v>
      </c>
      <c r="B152" s="106"/>
      <c r="C152" s="106">
        <v>0</v>
      </c>
      <c r="D152" s="106"/>
      <c r="E152" s="70" t="str">
        <f t="shared" si="16"/>
        <v/>
      </c>
      <c r="F152" s="106"/>
      <c r="G152" s="69">
        <f t="shared" si="17"/>
        <v>0</v>
      </c>
      <c r="H152" s="70" t="str">
        <f t="shared" si="18"/>
        <v/>
      </c>
    </row>
    <row r="153" ht="18.2" customHeight="1" spans="1:8">
      <c r="A153" s="68" t="s">
        <v>149</v>
      </c>
      <c r="B153" s="106">
        <f>SUM(B154+B155+B162+B166+B170+B174+B185+B190+B194)</f>
        <v>38049</v>
      </c>
      <c r="C153" s="106">
        <v>53173</v>
      </c>
      <c r="D153" s="106">
        <v>40299</v>
      </c>
      <c r="E153" s="70">
        <f t="shared" si="16"/>
        <v>75.7884640701108</v>
      </c>
      <c r="F153" s="106">
        <v>36363</v>
      </c>
      <c r="G153" s="69">
        <f t="shared" si="17"/>
        <v>3936</v>
      </c>
      <c r="H153" s="70">
        <f t="shared" si="18"/>
        <v>10.8241894233149</v>
      </c>
    </row>
    <row r="154" ht="18.2" customHeight="1" spans="1:8">
      <c r="A154" s="68" t="s">
        <v>150</v>
      </c>
      <c r="B154" s="106"/>
      <c r="C154" s="106">
        <v>0</v>
      </c>
      <c r="D154" s="106"/>
      <c r="E154" s="70" t="str">
        <f t="shared" si="16"/>
        <v/>
      </c>
      <c r="F154" s="106"/>
      <c r="G154" s="69">
        <f t="shared" si="17"/>
        <v>0</v>
      </c>
      <c r="H154" s="70" t="str">
        <f t="shared" si="18"/>
        <v/>
      </c>
    </row>
    <row r="155" ht="18.2" customHeight="1" spans="1:8">
      <c r="A155" s="68" t="s">
        <v>151</v>
      </c>
      <c r="B155" s="106">
        <f>SUM(B156:B161)</f>
        <v>33337</v>
      </c>
      <c r="C155" s="106">
        <v>48297</v>
      </c>
      <c r="D155" s="106">
        <v>36400</v>
      </c>
      <c r="E155" s="70">
        <f t="shared" si="16"/>
        <v>75.3670000207052</v>
      </c>
      <c r="F155" s="106">
        <v>30804</v>
      </c>
      <c r="G155" s="69">
        <f t="shared" si="17"/>
        <v>5596</v>
      </c>
      <c r="H155" s="70">
        <f t="shared" si="18"/>
        <v>18.166471886768</v>
      </c>
    </row>
    <row r="156" ht="18.2" customHeight="1" spans="1:8">
      <c r="A156" s="68" t="s">
        <v>803</v>
      </c>
      <c r="B156" s="106">
        <v>23024</v>
      </c>
      <c r="C156" s="106"/>
      <c r="D156" s="106">
        <v>23004</v>
      </c>
      <c r="E156" s="70" t="str">
        <f t="shared" si="16"/>
        <v/>
      </c>
      <c r="F156" s="106">
        <v>20241</v>
      </c>
      <c r="G156" s="69">
        <f t="shared" si="17"/>
        <v>2763</v>
      </c>
      <c r="H156" s="70">
        <f t="shared" si="18"/>
        <v>13.6505113383726</v>
      </c>
    </row>
    <row r="157" ht="18.2" customHeight="1" spans="1:8">
      <c r="A157" s="68" t="s">
        <v>804</v>
      </c>
      <c r="B157" s="106">
        <v>4547</v>
      </c>
      <c r="C157" s="106"/>
      <c r="D157" s="106">
        <v>4570</v>
      </c>
      <c r="E157" s="70" t="str">
        <f t="shared" si="16"/>
        <v/>
      </c>
      <c r="F157" s="106">
        <v>6023</v>
      </c>
      <c r="G157" s="69">
        <f t="shared" si="17"/>
        <v>-1453</v>
      </c>
      <c r="H157" s="70">
        <f t="shared" si="18"/>
        <v>-24.1241906026897</v>
      </c>
    </row>
    <row r="158" ht="18.2" customHeight="1" spans="1:8">
      <c r="A158" s="68" t="s">
        <v>844</v>
      </c>
      <c r="B158" s="106">
        <v>0</v>
      </c>
      <c r="C158" s="106"/>
      <c r="D158" s="106">
        <v>184</v>
      </c>
      <c r="E158" s="70" t="str">
        <f t="shared" si="16"/>
        <v/>
      </c>
      <c r="F158" s="106">
        <v>262</v>
      </c>
      <c r="G158" s="69">
        <f t="shared" si="17"/>
        <v>-78</v>
      </c>
      <c r="H158" s="70">
        <f t="shared" si="18"/>
        <v>-29.7709923664122</v>
      </c>
    </row>
    <row r="159" ht="18.2" customHeight="1" spans="1:8">
      <c r="A159" s="68" t="s">
        <v>855</v>
      </c>
      <c r="B159" s="106">
        <v>0</v>
      </c>
      <c r="C159" s="106"/>
      <c r="D159" s="106">
        <v>61</v>
      </c>
      <c r="E159" s="70" t="str">
        <f t="shared" si="16"/>
        <v/>
      </c>
      <c r="F159" s="106">
        <v>23</v>
      </c>
      <c r="G159" s="69">
        <f t="shared" si="17"/>
        <v>38</v>
      </c>
      <c r="H159" s="70">
        <f t="shared" si="18"/>
        <v>165.217391304348</v>
      </c>
    </row>
    <row r="160" ht="18.2" customHeight="1" spans="1:8">
      <c r="A160" s="68" t="s">
        <v>807</v>
      </c>
      <c r="B160" s="106">
        <v>193</v>
      </c>
      <c r="C160" s="106"/>
      <c r="D160" s="106">
        <v>284</v>
      </c>
      <c r="E160" s="70"/>
      <c r="F160" s="106">
        <v>388</v>
      </c>
      <c r="G160" s="69"/>
      <c r="H160" s="70"/>
    </row>
    <row r="161" ht="18.2" customHeight="1" spans="1:8">
      <c r="A161" s="68" t="s">
        <v>856</v>
      </c>
      <c r="B161" s="106">
        <v>5573</v>
      </c>
      <c r="C161" s="106"/>
      <c r="D161" s="106">
        <v>8297</v>
      </c>
      <c r="E161" s="70" t="str">
        <f>IF(C161=0,"",SUM(D161/C161)*100)</f>
        <v/>
      </c>
      <c r="F161" s="106">
        <v>3867</v>
      </c>
      <c r="G161" s="69">
        <f t="shared" ref="G161:G170" si="19">D161-F161</f>
        <v>4430</v>
      </c>
      <c r="H161" s="70">
        <f t="shared" ref="H161:H170" si="20">IF(F161=0,"",SUM(G161/F161)*100)</f>
        <v>114.559089733644</v>
      </c>
    </row>
    <row r="162" ht="18.2" customHeight="1" spans="1:8">
      <c r="A162" s="68" t="s">
        <v>152</v>
      </c>
      <c r="B162" s="106">
        <f>SUM(B163:B165)</f>
        <v>136</v>
      </c>
      <c r="C162" s="106">
        <v>138</v>
      </c>
      <c r="D162" s="106">
        <v>138</v>
      </c>
      <c r="E162" s="70">
        <f>IF(C162=0,"",SUM(D162/C162)*100)</f>
        <v>100</v>
      </c>
      <c r="F162" s="106">
        <v>225</v>
      </c>
      <c r="G162" s="69">
        <f t="shared" si="19"/>
        <v>-87</v>
      </c>
      <c r="H162" s="70">
        <f t="shared" si="20"/>
        <v>-38.6666666666667</v>
      </c>
    </row>
    <row r="163" ht="18.2" customHeight="1" spans="1:8">
      <c r="A163" s="68" t="s">
        <v>804</v>
      </c>
      <c r="B163" s="106">
        <v>80</v>
      </c>
      <c r="C163" s="106"/>
      <c r="D163" s="106">
        <v>80</v>
      </c>
      <c r="E163" s="70" t="str">
        <f>IF(C163=0,"",SUM(D163/C163)*100)</f>
        <v/>
      </c>
      <c r="F163" s="106">
        <v>80</v>
      </c>
      <c r="G163" s="69">
        <f t="shared" si="19"/>
        <v>0</v>
      </c>
      <c r="H163" s="70">
        <f t="shared" si="20"/>
        <v>0</v>
      </c>
    </row>
    <row r="164" ht="18.2" customHeight="1" spans="1:8">
      <c r="A164" s="68" t="s">
        <v>807</v>
      </c>
      <c r="B164" s="106">
        <v>56</v>
      </c>
      <c r="C164" s="106"/>
      <c r="D164" s="106">
        <v>58</v>
      </c>
      <c r="E164" s="70"/>
      <c r="F164" s="106">
        <v>67</v>
      </c>
      <c r="G164" s="69">
        <f t="shared" si="19"/>
        <v>-9</v>
      </c>
      <c r="H164" s="70">
        <f t="shared" si="20"/>
        <v>-13.4328358208955</v>
      </c>
    </row>
    <row r="165" ht="18.2" customHeight="1" spans="1:8">
      <c r="A165" s="68" t="s">
        <v>857</v>
      </c>
      <c r="B165" s="106"/>
      <c r="C165" s="106"/>
      <c r="D165" s="106"/>
      <c r="E165" s="70" t="str">
        <f>IF(C165=0,"",SUM(D165/C165)*100)</f>
        <v/>
      </c>
      <c r="F165" s="106">
        <v>78</v>
      </c>
      <c r="G165" s="69">
        <f t="shared" si="19"/>
        <v>-78</v>
      </c>
      <c r="H165" s="70">
        <f t="shared" si="20"/>
        <v>-100</v>
      </c>
    </row>
    <row r="166" ht="18.2" customHeight="1" spans="1:8">
      <c r="A166" s="68" t="s">
        <v>153</v>
      </c>
      <c r="B166" s="106">
        <f>SUM(B167:B169)</f>
        <v>10</v>
      </c>
      <c r="C166" s="106">
        <v>214</v>
      </c>
      <c r="D166" s="106">
        <v>214</v>
      </c>
      <c r="E166" s="70">
        <f>IF(C166=0,"",SUM(D166/C166)*100)</f>
        <v>100</v>
      </c>
      <c r="F166" s="106">
        <v>11</v>
      </c>
      <c r="G166" s="69">
        <f t="shared" si="19"/>
        <v>203</v>
      </c>
      <c r="H166" s="70">
        <f t="shared" si="20"/>
        <v>1845.45454545455</v>
      </c>
    </row>
    <row r="167" ht="18.2" customHeight="1" spans="1:8">
      <c r="A167" s="68" t="s">
        <v>803</v>
      </c>
      <c r="B167" s="106">
        <v>10</v>
      </c>
      <c r="C167" s="106"/>
      <c r="D167" s="106">
        <v>9</v>
      </c>
      <c r="E167" s="70" t="str">
        <f>IF(C167=0,"",SUM(D167/C167)*100)</f>
        <v/>
      </c>
      <c r="F167" s="106">
        <v>6</v>
      </c>
      <c r="G167" s="69">
        <f t="shared" si="19"/>
        <v>3</v>
      </c>
      <c r="H167" s="70">
        <f t="shared" si="20"/>
        <v>50</v>
      </c>
    </row>
    <row r="168" ht="18.2" customHeight="1" spans="1:8">
      <c r="A168" s="68" t="s">
        <v>804</v>
      </c>
      <c r="B168" s="106"/>
      <c r="C168" s="106"/>
      <c r="D168" s="106">
        <v>168</v>
      </c>
      <c r="E168" s="70"/>
      <c r="F168" s="106"/>
      <c r="G168" s="69"/>
      <c r="H168" s="70"/>
    </row>
    <row r="169" ht="18.2" customHeight="1" spans="1:8">
      <c r="A169" s="68" t="s">
        <v>858</v>
      </c>
      <c r="B169" s="106"/>
      <c r="C169" s="106"/>
      <c r="D169" s="106">
        <v>37</v>
      </c>
      <c r="E169" s="70" t="str">
        <f>IF(C169=0,"",SUM(D169/C169)*100)</f>
        <v/>
      </c>
      <c r="F169" s="106">
        <v>5</v>
      </c>
      <c r="G169" s="69">
        <f t="shared" si="19"/>
        <v>32</v>
      </c>
      <c r="H169" s="70">
        <f t="shared" si="20"/>
        <v>640</v>
      </c>
    </row>
    <row r="170" ht="18.2" customHeight="1" spans="1:8">
      <c r="A170" s="68" t="s">
        <v>154</v>
      </c>
      <c r="B170" s="106">
        <f>SUM(B171:B173)</f>
        <v>7</v>
      </c>
      <c r="C170" s="106">
        <v>7</v>
      </c>
      <c r="D170" s="106">
        <v>7</v>
      </c>
      <c r="E170" s="70">
        <f>IF(C170=0,"",SUM(D170/C170)*100)</f>
        <v>100</v>
      </c>
      <c r="F170" s="106">
        <v>269</v>
      </c>
      <c r="G170" s="69">
        <f t="shared" si="19"/>
        <v>-262</v>
      </c>
      <c r="H170" s="70">
        <f t="shared" si="20"/>
        <v>-97.3977695167286</v>
      </c>
    </row>
    <row r="171" ht="18.2" customHeight="1" spans="1:8">
      <c r="A171" s="68" t="s">
        <v>803</v>
      </c>
      <c r="B171" s="106">
        <v>7</v>
      </c>
      <c r="C171" s="106"/>
      <c r="D171" s="106">
        <v>7</v>
      </c>
      <c r="E171" s="70"/>
      <c r="F171" s="106">
        <v>7</v>
      </c>
      <c r="G171" s="69"/>
      <c r="H171" s="70"/>
    </row>
    <row r="172" ht="18.2" customHeight="1" spans="1:8">
      <c r="A172" s="68" t="s">
        <v>859</v>
      </c>
      <c r="B172" s="106"/>
      <c r="C172" s="106"/>
      <c r="D172" s="106"/>
      <c r="E172" s="70" t="str">
        <f>IF(C172=0,"",SUM(D172/C172)*100)</f>
        <v/>
      </c>
      <c r="F172" s="106">
        <v>120</v>
      </c>
      <c r="G172" s="69">
        <f t="shared" ref="G172:G218" si="21">D172-F172</f>
        <v>-120</v>
      </c>
      <c r="H172" s="70">
        <f t="shared" ref="H172:H218" si="22">IF(F172=0,"",SUM(G172/F172)*100)</f>
        <v>-100</v>
      </c>
    </row>
    <row r="173" ht="18.2" customHeight="1" spans="1:8">
      <c r="A173" s="68" t="s">
        <v>860</v>
      </c>
      <c r="B173" s="106"/>
      <c r="C173" s="106"/>
      <c r="D173" s="106"/>
      <c r="E173" s="70"/>
      <c r="F173" s="106">
        <v>142</v>
      </c>
      <c r="G173" s="69">
        <f t="shared" si="21"/>
        <v>-142</v>
      </c>
      <c r="H173" s="70">
        <f t="shared" si="22"/>
        <v>-100</v>
      </c>
    </row>
    <row r="174" ht="18.2" customHeight="1" spans="1:8">
      <c r="A174" s="68" t="s">
        <v>155</v>
      </c>
      <c r="B174" s="106">
        <f>SUM(B175:B184)</f>
        <v>1826</v>
      </c>
      <c r="C174" s="106">
        <v>2092</v>
      </c>
      <c r="D174" s="106">
        <v>1579</v>
      </c>
      <c r="E174" s="70">
        <f t="shared" ref="E174:E218" si="23">IF(C174=0,"",SUM(D174/C174)*100)</f>
        <v>75.4780114722753</v>
      </c>
      <c r="F174" s="106">
        <v>1795</v>
      </c>
      <c r="G174" s="69">
        <f t="shared" si="21"/>
        <v>-216</v>
      </c>
      <c r="H174" s="70">
        <f t="shared" si="22"/>
        <v>-12.033426183844</v>
      </c>
    </row>
    <row r="175" ht="18.2" customHeight="1" spans="1:8">
      <c r="A175" s="68" t="s">
        <v>803</v>
      </c>
      <c r="B175" s="106">
        <v>1094</v>
      </c>
      <c r="C175" s="106"/>
      <c r="D175" s="106">
        <v>1030</v>
      </c>
      <c r="E175" s="70" t="str">
        <f t="shared" si="23"/>
        <v/>
      </c>
      <c r="F175" s="106">
        <v>1059</v>
      </c>
      <c r="G175" s="69">
        <f t="shared" si="21"/>
        <v>-29</v>
      </c>
      <c r="H175" s="70">
        <f t="shared" si="22"/>
        <v>-2.73843248347498</v>
      </c>
    </row>
    <row r="176" ht="18.2" customHeight="1" spans="1:8">
      <c r="A176" s="68" t="s">
        <v>804</v>
      </c>
      <c r="B176" s="106">
        <v>0</v>
      </c>
      <c r="C176" s="106"/>
      <c r="D176" s="106">
        <v>7</v>
      </c>
      <c r="E176" s="70" t="str">
        <f t="shared" si="23"/>
        <v/>
      </c>
      <c r="F176" s="106">
        <v>8</v>
      </c>
      <c r="G176" s="69">
        <f t="shared" si="21"/>
        <v>-1</v>
      </c>
      <c r="H176" s="70">
        <f t="shared" si="22"/>
        <v>-12.5</v>
      </c>
    </row>
    <row r="177" ht="18.2" customHeight="1" spans="1:8">
      <c r="A177" s="68" t="s">
        <v>861</v>
      </c>
      <c r="B177" s="106">
        <v>58</v>
      </c>
      <c r="C177" s="106"/>
      <c r="D177" s="106">
        <v>37</v>
      </c>
      <c r="E177" s="70" t="str">
        <f t="shared" si="23"/>
        <v/>
      </c>
      <c r="F177" s="106">
        <v>24</v>
      </c>
      <c r="G177" s="69">
        <f t="shared" si="21"/>
        <v>13</v>
      </c>
      <c r="H177" s="70">
        <f t="shared" si="22"/>
        <v>54.1666666666667</v>
      </c>
    </row>
    <row r="178" ht="18.2" customHeight="1" spans="1:8">
      <c r="A178" s="68" t="s">
        <v>862</v>
      </c>
      <c r="B178" s="106">
        <v>63</v>
      </c>
      <c r="C178" s="106"/>
      <c r="D178" s="106">
        <v>30</v>
      </c>
      <c r="E178" s="70" t="str">
        <f t="shared" si="23"/>
        <v/>
      </c>
      <c r="F178" s="106">
        <v>86</v>
      </c>
      <c r="G178" s="69">
        <f t="shared" si="21"/>
        <v>-56</v>
      </c>
      <c r="H178" s="70">
        <f t="shared" si="22"/>
        <v>-65.1162790697674</v>
      </c>
    </row>
    <row r="179" ht="18.2" customHeight="1" spans="1:8">
      <c r="A179" s="68" t="s">
        <v>863</v>
      </c>
      <c r="B179" s="106">
        <v>121</v>
      </c>
      <c r="C179" s="106"/>
      <c r="D179" s="106">
        <v>92</v>
      </c>
      <c r="E179" s="70" t="str">
        <f t="shared" si="23"/>
        <v/>
      </c>
      <c r="F179" s="106">
        <v>131</v>
      </c>
      <c r="G179" s="69">
        <f t="shared" si="21"/>
        <v>-39</v>
      </c>
      <c r="H179" s="70">
        <f t="shared" si="22"/>
        <v>-29.7709923664122</v>
      </c>
    </row>
    <row r="180" ht="18.2" customHeight="1" spans="1:8">
      <c r="A180" s="68" t="s">
        <v>864</v>
      </c>
      <c r="B180" s="106">
        <v>18</v>
      </c>
      <c r="C180" s="106"/>
      <c r="D180" s="106">
        <v>8</v>
      </c>
      <c r="E180" s="70" t="str">
        <f t="shared" si="23"/>
        <v/>
      </c>
      <c r="F180" s="106">
        <v>18</v>
      </c>
      <c r="G180" s="69">
        <f t="shared" si="21"/>
        <v>-10</v>
      </c>
      <c r="H180" s="70">
        <f t="shared" si="22"/>
        <v>-55.5555555555556</v>
      </c>
    </row>
    <row r="181" ht="18.2" customHeight="1" spans="1:8">
      <c r="A181" s="68" t="s">
        <v>865</v>
      </c>
      <c r="B181" s="106">
        <v>45</v>
      </c>
      <c r="C181" s="106"/>
      <c r="D181" s="106">
        <v>37</v>
      </c>
      <c r="E181" s="70" t="str">
        <f t="shared" si="23"/>
        <v/>
      </c>
      <c r="F181" s="106">
        <v>85</v>
      </c>
      <c r="G181" s="69">
        <f t="shared" si="21"/>
        <v>-48</v>
      </c>
      <c r="H181" s="70">
        <f t="shared" si="22"/>
        <v>-56.4705882352941</v>
      </c>
    </row>
    <row r="182" ht="18.2" customHeight="1" spans="1:8">
      <c r="A182" s="68" t="s">
        <v>844</v>
      </c>
      <c r="B182" s="106">
        <v>52</v>
      </c>
      <c r="C182" s="106"/>
      <c r="D182" s="106">
        <v>9</v>
      </c>
      <c r="E182" s="70" t="str">
        <f t="shared" si="23"/>
        <v/>
      </c>
      <c r="F182" s="106">
        <v>112</v>
      </c>
      <c r="G182" s="69">
        <f t="shared" si="21"/>
        <v>-103</v>
      </c>
      <c r="H182" s="70">
        <f t="shared" si="22"/>
        <v>-91.9642857142857</v>
      </c>
    </row>
    <row r="183" ht="18.2" customHeight="1" spans="1:8">
      <c r="A183" s="68" t="s">
        <v>807</v>
      </c>
      <c r="B183" s="106">
        <v>10</v>
      </c>
      <c r="C183" s="106"/>
      <c r="D183" s="106">
        <v>9</v>
      </c>
      <c r="E183" s="70" t="str">
        <f t="shared" si="23"/>
        <v/>
      </c>
      <c r="F183" s="106">
        <v>12</v>
      </c>
      <c r="G183" s="69">
        <f t="shared" si="21"/>
        <v>-3</v>
      </c>
      <c r="H183" s="70">
        <f t="shared" si="22"/>
        <v>-25</v>
      </c>
    </row>
    <row r="184" ht="18.2" customHeight="1" spans="1:8">
      <c r="A184" s="68" t="s">
        <v>866</v>
      </c>
      <c r="B184" s="106">
        <v>365</v>
      </c>
      <c r="C184" s="106"/>
      <c r="D184" s="106">
        <v>320</v>
      </c>
      <c r="E184" s="70" t="str">
        <f t="shared" si="23"/>
        <v/>
      </c>
      <c r="F184" s="106">
        <v>260</v>
      </c>
      <c r="G184" s="69">
        <f t="shared" si="21"/>
        <v>60</v>
      </c>
      <c r="H184" s="70">
        <f t="shared" si="22"/>
        <v>23.0769230769231</v>
      </c>
    </row>
    <row r="185" ht="18.2" customHeight="1" spans="1:8">
      <c r="A185" s="68" t="s">
        <v>157</v>
      </c>
      <c r="B185" s="106">
        <f>SUM(B186:B189)</f>
        <v>1398</v>
      </c>
      <c r="C185" s="106">
        <v>1081</v>
      </c>
      <c r="D185" s="106">
        <v>1053</v>
      </c>
      <c r="E185" s="70">
        <f t="shared" si="23"/>
        <v>97.4098057354302</v>
      </c>
      <c r="F185" s="106">
        <v>1097</v>
      </c>
      <c r="G185" s="69">
        <f t="shared" si="21"/>
        <v>-44</v>
      </c>
      <c r="H185" s="70">
        <f t="shared" si="22"/>
        <v>-4.01093892433911</v>
      </c>
    </row>
    <row r="186" ht="18.2" customHeight="1" spans="1:8">
      <c r="A186" s="68" t="s">
        <v>803</v>
      </c>
      <c r="B186" s="106">
        <v>1051</v>
      </c>
      <c r="C186" s="106"/>
      <c r="D186" s="106">
        <v>1014</v>
      </c>
      <c r="E186" s="70" t="str">
        <f t="shared" si="23"/>
        <v/>
      </c>
      <c r="F186" s="106">
        <v>981</v>
      </c>
      <c r="G186" s="69">
        <f t="shared" si="21"/>
        <v>33</v>
      </c>
      <c r="H186" s="70">
        <f t="shared" si="22"/>
        <v>3.36391437308868</v>
      </c>
    </row>
    <row r="187" ht="18.2" customHeight="1" spans="1:8">
      <c r="A187" s="68" t="s">
        <v>804</v>
      </c>
      <c r="B187" s="106">
        <v>51</v>
      </c>
      <c r="C187" s="106"/>
      <c r="D187" s="106">
        <v>39</v>
      </c>
      <c r="E187" s="70" t="str">
        <f t="shared" si="23"/>
        <v/>
      </c>
      <c r="F187" s="106">
        <v>88</v>
      </c>
      <c r="G187" s="69">
        <f t="shared" si="21"/>
        <v>-49</v>
      </c>
      <c r="H187" s="70">
        <f t="shared" si="22"/>
        <v>-55.6818181818182</v>
      </c>
    </row>
    <row r="188" ht="18.2" customHeight="1" spans="1:8">
      <c r="A188" s="68" t="s">
        <v>867</v>
      </c>
      <c r="B188" s="106">
        <v>296</v>
      </c>
      <c r="C188" s="106"/>
      <c r="D188" s="106"/>
      <c r="E188" s="70"/>
      <c r="F188" s="106"/>
      <c r="G188" s="69"/>
      <c r="H188" s="70"/>
    </row>
    <row r="189" ht="18.2" customHeight="1" spans="1:8">
      <c r="A189" s="68" t="s">
        <v>868</v>
      </c>
      <c r="B189" s="106"/>
      <c r="C189" s="106"/>
      <c r="D189" s="106"/>
      <c r="E189" s="70" t="str">
        <f t="shared" si="23"/>
        <v/>
      </c>
      <c r="F189" s="106">
        <v>28</v>
      </c>
      <c r="G189" s="69">
        <f t="shared" si="21"/>
        <v>-28</v>
      </c>
      <c r="H189" s="70">
        <f t="shared" si="22"/>
        <v>-100</v>
      </c>
    </row>
    <row r="190" ht="18.2" customHeight="1" spans="1:8">
      <c r="A190" s="68" t="s">
        <v>158</v>
      </c>
      <c r="B190" s="106">
        <f>SUM(B191:B193)</f>
        <v>1335</v>
      </c>
      <c r="C190" s="106">
        <v>1344</v>
      </c>
      <c r="D190" s="106">
        <v>908</v>
      </c>
      <c r="E190" s="70">
        <f t="shared" si="23"/>
        <v>67.5595238095238</v>
      </c>
      <c r="F190" s="106">
        <v>862</v>
      </c>
      <c r="G190" s="69">
        <f t="shared" si="21"/>
        <v>46</v>
      </c>
      <c r="H190" s="70">
        <f t="shared" si="22"/>
        <v>5.33642691415313</v>
      </c>
    </row>
    <row r="191" ht="18.2" customHeight="1" spans="1:8">
      <c r="A191" s="68" t="s">
        <v>803</v>
      </c>
      <c r="B191" s="106">
        <v>464</v>
      </c>
      <c r="C191" s="106"/>
      <c r="D191" s="106">
        <v>398</v>
      </c>
      <c r="E191" s="70" t="str">
        <f t="shared" si="23"/>
        <v/>
      </c>
      <c r="F191" s="106">
        <v>451</v>
      </c>
      <c r="G191" s="69">
        <f t="shared" si="21"/>
        <v>-53</v>
      </c>
      <c r="H191" s="70">
        <f t="shared" si="22"/>
        <v>-11.7516629711752</v>
      </c>
    </row>
    <row r="192" ht="18.2" customHeight="1" spans="1:8">
      <c r="A192" s="68" t="s">
        <v>804</v>
      </c>
      <c r="B192" s="106">
        <v>692</v>
      </c>
      <c r="C192" s="106"/>
      <c r="D192" s="106">
        <v>348</v>
      </c>
      <c r="E192" s="70" t="str">
        <f t="shared" si="23"/>
        <v/>
      </c>
      <c r="F192" s="106">
        <v>299</v>
      </c>
      <c r="G192" s="69">
        <f t="shared" si="21"/>
        <v>49</v>
      </c>
      <c r="H192" s="70">
        <f t="shared" si="22"/>
        <v>16.3879598662207</v>
      </c>
    </row>
    <row r="193" ht="18.2" customHeight="1" spans="1:8">
      <c r="A193" s="68" t="s">
        <v>807</v>
      </c>
      <c r="B193" s="106">
        <v>179</v>
      </c>
      <c r="C193" s="106"/>
      <c r="D193" s="106">
        <v>162</v>
      </c>
      <c r="E193" s="70" t="str">
        <f t="shared" si="23"/>
        <v/>
      </c>
      <c r="F193" s="106">
        <v>112</v>
      </c>
      <c r="G193" s="69">
        <f t="shared" si="21"/>
        <v>50</v>
      </c>
      <c r="H193" s="70">
        <f t="shared" si="22"/>
        <v>44.6428571428571</v>
      </c>
    </row>
    <row r="194" ht="18.2" customHeight="1" spans="1:8">
      <c r="A194" s="68" t="s">
        <v>160</v>
      </c>
      <c r="B194" s="106">
        <f>B195</f>
        <v>0</v>
      </c>
      <c r="C194" s="106">
        <v>0</v>
      </c>
      <c r="D194" s="106"/>
      <c r="E194" s="70" t="str">
        <f t="shared" si="23"/>
        <v/>
      </c>
      <c r="F194" s="106">
        <v>1300</v>
      </c>
      <c r="G194" s="69">
        <f t="shared" si="21"/>
        <v>-1300</v>
      </c>
      <c r="H194" s="70">
        <f t="shared" si="22"/>
        <v>-100</v>
      </c>
    </row>
    <row r="195" ht="18.2" customHeight="1" spans="1:8">
      <c r="A195" s="68" t="s">
        <v>869</v>
      </c>
      <c r="B195" s="106"/>
      <c r="C195" s="106"/>
      <c r="D195" s="106"/>
      <c r="E195" s="70" t="str">
        <f t="shared" si="23"/>
        <v/>
      </c>
      <c r="F195" s="106">
        <v>1300</v>
      </c>
      <c r="G195" s="69">
        <f t="shared" si="21"/>
        <v>-1300</v>
      </c>
      <c r="H195" s="70">
        <f t="shared" si="22"/>
        <v>-100</v>
      </c>
    </row>
    <row r="196" ht="18.2" customHeight="1" spans="1:8">
      <c r="A196" s="68" t="s">
        <v>161</v>
      </c>
      <c r="B196" s="106">
        <f>B197+B201+B208+B215+B217+B222</f>
        <v>113540</v>
      </c>
      <c r="C196" s="106">
        <v>178165</v>
      </c>
      <c r="D196" s="106">
        <v>149828</v>
      </c>
      <c r="E196" s="70">
        <f t="shared" si="23"/>
        <v>84.0950804029972</v>
      </c>
      <c r="F196" s="106">
        <v>141963</v>
      </c>
      <c r="G196" s="69">
        <f t="shared" si="21"/>
        <v>7865</v>
      </c>
      <c r="H196" s="70">
        <f t="shared" si="22"/>
        <v>5.54017596134204</v>
      </c>
    </row>
    <row r="197" ht="18.2" customHeight="1" spans="1:8">
      <c r="A197" s="68" t="s">
        <v>162</v>
      </c>
      <c r="B197" s="106">
        <f>SUM(B198:B200)</f>
        <v>1243</v>
      </c>
      <c r="C197" s="106">
        <v>1432</v>
      </c>
      <c r="D197" s="106">
        <v>1259</v>
      </c>
      <c r="E197" s="70">
        <f t="shared" si="23"/>
        <v>87.9189944134078</v>
      </c>
      <c r="F197" s="106">
        <v>1337</v>
      </c>
      <c r="G197" s="69">
        <f t="shared" si="21"/>
        <v>-78</v>
      </c>
      <c r="H197" s="70">
        <f t="shared" si="22"/>
        <v>-5.83395661929693</v>
      </c>
    </row>
    <row r="198" ht="18.2" customHeight="1" spans="1:8">
      <c r="A198" s="68" t="s">
        <v>803</v>
      </c>
      <c r="B198" s="106">
        <v>442</v>
      </c>
      <c r="C198" s="106"/>
      <c r="D198" s="106">
        <v>389</v>
      </c>
      <c r="E198" s="70" t="str">
        <f t="shared" si="23"/>
        <v/>
      </c>
      <c r="F198" s="106">
        <v>395</v>
      </c>
      <c r="G198" s="69">
        <f t="shared" si="21"/>
        <v>-6</v>
      </c>
      <c r="H198" s="70">
        <f t="shared" si="22"/>
        <v>-1.51898734177215</v>
      </c>
    </row>
    <row r="199" ht="18.2" customHeight="1" spans="1:8">
      <c r="A199" s="68" t="s">
        <v>804</v>
      </c>
      <c r="B199" s="106"/>
      <c r="C199" s="106"/>
      <c r="D199" s="106">
        <v>61</v>
      </c>
      <c r="E199" s="70" t="str">
        <f t="shared" si="23"/>
        <v/>
      </c>
      <c r="F199" s="106">
        <v>71</v>
      </c>
      <c r="G199" s="69">
        <f t="shared" si="21"/>
        <v>-10</v>
      </c>
      <c r="H199" s="70">
        <f t="shared" si="22"/>
        <v>-14.0845070422535</v>
      </c>
    </row>
    <row r="200" ht="18.2" customHeight="1" spans="1:8">
      <c r="A200" s="68" t="s">
        <v>870</v>
      </c>
      <c r="B200" s="106">
        <v>801</v>
      </c>
      <c r="C200" s="106"/>
      <c r="D200" s="106">
        <v>809</v>
      </c>
      <c r="E200" s="70" t="str">
        <f t="shared" si="23"/>
        <v/>
      </c>
      <c r="F200" s="106">
        <v>871</v>
      </c>
      <c r="G200" s="69">
        <f t="shared" si="21"/>
        <v>-62</v>
      </c>
      <c r="H200" s="70">
        <f t="shared" si="22"/>
        <v>-7.11825487944891</v>
      </c>
    </row>
    <row r="201" ht="18.2" customHeight="1" spans="1:8">
      <c r="A201" s="68" t="s">
        <v>163</v>
      </c>
      <c r="B201" s="106">
        <f>SUM(B202:B207)</f>
        <v>71928</v>
      </c>
      <c r="C201" s="106">
        <v>105355</v>
      </c>
      <c r="D201" s="106">
        <v>91593</v>
      </c>
      <c r="E201" s="70">
        <f t="shared" si="23"/>
        <v>86.937497033838</v>
      </c>
      <c r="F201" s="106">
        <v>82909</v>
      </c>
      <c r="G201" s="69">
        <f t="shared" si="21"/>
        <v>8684</v>
      </c>
      <c r="H201" s="70">
        <f t="shared" si="22"/>
        <v>10.4741342918139</v>
      </c>
    </row>
    <row r="202" ht="18.2" customHeight="1" spans="1:8">
      <c r="A202" s="68" t="s">
        <v>871</v>
      </c>
      <c r="B202" s="106">
        <v>8401</v>
      </c>
      <c r="C202" s="106"/>
      <c r="D202" s="106">
        <v>8643</v>
      </c>
      <c r="E202" s="70" t="str">
        <f t="shared" si="23"/>
        <v/>
      </c>
      <c r="F202" s="106">
        <v>9530</v>
      </c>
      <c r="G202" s="69">
        <f t="shared" si="21"/>
        <v>-887</v>
      </c>
      <c r="H202" s="70">
        <f t="shared" si="22"/>
        <v>-9.30745015739769</v>
      </c>
    </row>
    <row r="203" ht="18.2" customHeight="1" spans="1:8">
      <c r="A203" s="68" t="s">
        <v>872</v>
      </c>
      <c r="B203" s="106">
        <v>2136</v>
      </c>
      <c r="C203" s="106"/>
      <c r="D203" s="106">
        <v>7467</v>
      </c>
      <c r="E203" s="70" t="str">
        <f t="shared" si="23"/>
        <v/>
      </c>
      <c r="F203" s="106">
        <v>4314</v>
      </c>
      <c r="G203" s="69">
        <f t="shared" si="21"/>
        <v>3153</v>
      </c>
      <c r="H203" s="70">
        <f t="shared" si="22"/>
        <v>73.0876216968011</v>
      </c>
    </row>
    <row r="204" ht="18.2" customHeight="1" spans="1:8">
      <c r="A204" s="68" t="s">
        <v>873</v>
      </c>
      <c r="B204" s="106">
        <v>3699</v>
      </c>
      <c r="C204" s="106"/>
      <c r="D204" s="106">
        <v>5388</v>
      </c>
      <c r="E204" s="70" t="str">
        <f t="shared" si="23"/>
        <v/>
      </c>
      <c r="F204" s="106">
        <v>3990</v>
      </c>
      <c r="G204" s="69">
        <f t="shared" si="21"/>
        <v>1398</v>
      </c>
      <c r="H204" s="70">
        <f t="shared" si="22"/>
        <v>35.0375939849624</v>
      </c>
    </row>
    <row r="205" ht="18.2" customHeight="1" spans="1:8">
      <c r="A205" s="68" t="s">
        <v>874</v>
      </c>
      <c r="B205" s="106">
        <v>17536</v>
      </c>
      <c r="C205" s="106"/>
      <c r="D205" s="106">
        <v>13434</v>
      </c>
      <c r="E205" s="70" t="str">
        <f t="shared" si="23"/>
        <v/>
      </c>
      <c r="F205" s="106">
        <v>13623</v>
      </c>
      <c r="G205" s="69">
        <f t="shared" si="21"/>
        <v>-189</v>
      </c>
      <c r="H205" s="70">
        <f t="shared" si="22"/>
        <v>-1.38735961242017</v>
      </c>
    </row>
    <row r="206" ht="18.2" customHeight="1" spans="1:8">
      <c r="A206" s="68" t="s">
        <v>875</v>
      </c>
      <c r="B206" s="106">
        <v>38251</v>
      </c>
      <c r="C206" s="106"/>
      <c r="D206" s="106">
        <v>53896</v>
      </c>
      <c r="E206" s="70" t="str">
        <f t="shared" si="23"/>
        <v/>
      </c>
      <c r="F206" s="106">
        <v>50601</v>
      </c>
      <c r="G206" s="69">
        <f t="shared" si="21"/>
        <v>3295</v>
      </c>
      <c r="H206" s="70">
        <f t="shared" si="22"/>
        <v>6.5117290172131</v>
      </c>
    </row>
    <row r="207" ht="18.2" customHeight="1" spans="1:8">
      <c r="A207" s="68" t="s">
        <v>876</v>
      </c>
      <c r="B207" s="106">
        <v>1905</v>
      </c>
      <c r="C207" s="106"/>
      <c r="D207" s="106">
        <v>2765</v>
      </c>
      <c r="E207" s="70" t="str">
        <f t="shared" si="23"/>
        <v/>
      </c>
      <c r="F207" s="106">
        <v>851</v>
      </c>
      <c r="G207" s="69">
        <f t="shared" si="21"/>
        <v>1914</v>
      </c>
      <c r="H207" s="70">
        <f t="shared" si="22"/>
        <v>224.911868390129</v>
      </c>
    </row>
    <row r="208" ht="18.2" customHeight="1" spans="1:8">
      <c r="A208" s="68" t="s">
        <v>164</v>
      </c>
      <c r="B208" s="106">
        <f>SUM(B209:B211)</f>
        <v>31658</v>
      </c>
      <c r="C208" s="106">
        <v>52551</v>
      </c>
      <c r="D208" s="106">
        <v>40819</v>
      </c>
      <c r="E208" s="70">
        <f t="shared" si="23"/>
        <v>77.6750204563186</v>
      </c>
      <c r="F208" s="106">
        <v>42034</v>
      </c>
      <c r="G208" s="69">
        <f t="shared" si="21"/>
        <v>-1215</v>
      </c>
      <c r="H208" s="70">
        <f t="shared" si="22"/>
        <v>-2.89051720036161</v>
      </c>
    </row>
    <row r="209" ht="18.2" customHeight="1" spans="1:8">
      <c r="A209" s="68" t="s">
        <v>877</v>
      </c>
      <c r="B209" s="106">
        <v>3621</v>
      </c>
      <c r="C209" s="106"/>
      <c r="D209" s="106">
        <v>4983</v>
      </c>
      <c r="E209" s="70" t="str">
        <f t="shared" si="23"/>
        <v/>
      </c>
      <c r="F209" s="106">
        <v>9799</v>
      </c>
      <c r="G209" s="69">
        <f t="shared" si="21"/>
        <v>-4816</v>
      </c>
      <c r="H209" s="70">
        <f t="shared" si="22"/>
        <v>-49.1478722318604</v>
      </c>
    </row>
    <row r="210" ht="18.2" customHeight="1" spans="1:8">
      <c r="A210" s="68" t="s">
        <v>878</v>
      </c>
      <c r="B210" s="106">
        <v>0</v>
      </c>
      <c r="C210" s="106"/>
      <c r="D210" s="106">
        <v>1204</v>
      </c>
      <c r="E210" s="70" t="str">
        <f t="shared" si="23"/>
        <v/>
      </c>
      <c r="F210" s="106">
        <v>1267</v>
      </c>
      <c r="G210" s="69">
        <f t="shared" si="21"/>
        <v>-63</v>
      </c>
      <c r="H210" s="70">
        <f t="shared" si="22"/>
        <v>-4.97237569060773</v>
      </c>
    </row>
    <row r="211" ht="18.2" customHeight="1" spans="1:8">
      <c r="A211" s="68" t="s">
        <v>879</v>
      </c>
      <c r="B211" s="106">
        <v>28037</v>
      </c>
      <c r="C211" s="106"/>
      <c r="D211" s="106">
        <v>34632</v>
      </c>
      <c r="E211" s="70" t="str">
        <f t="shared" si="23"/>
        <v/>
      </c>
      <c r="F211" s="106">
        <v>30968</v>
      </c>
      <c r="G211" s="69">
        <f t="shared" si="21"/>
        <v>3664</v>
      </c>
      <c r="H211" s="70">
        <f t="shared" si="22"/>
        <v>11.8315680702661</v>
      </c>
    </row>
    <row r="212" ht="18.2" customHeight="1" spans="1:8">
      <c r="A212" s="68" t="s">
        <v>165</v>
      </c>
      <c r="B212" s="106"/>
      <c r="C212" s="106">
        <v>0</v>
      </c>
      <c r="D212" s="106"/>
      <c r="E212" s="70" t="str">
        <f t="shared" si="23"/>
        <v/>
      </c>
      <c r="F212" s="106"/>
      <c r="G212" s="69">
        <f t="shared" si="21"/>
        <v>0</v>
      </c>
      <c r="H212" s="70" t="str">
        <f t="shared" si="22"/>
        <v/>
      </c>
    </row>
    <row r="213" ht="18.2" customHeight="1" spans="1:8">
      <c r="A213" s="68" t="s">
        <v>166</v>
      </c>
      <c r="B213" s="106"/>
      <c r="C213" s="106">
        <v>0</v>
      </c>
      <c r="D213" s="106"/>
      <c r="E213" s="70" t="str">
        <f t="shared" si="23"/>
        <v/>
      </c>
      <c r="F213" s="106"/>
      <c r="G213" s="69">
        <f t="shared" si="21"/>
        <v>0</v>
      </c>
      <c r="H213" s="70" t="str">
        <f t="shared" si="22"/>
        <v/>
      </c>
    </row>
    <row r="214" ht="18.2" customHeight="1" spans="1:8">
      <c r="A214" s="68" t="s">
        <v>167</v>
      </c>
      <c r="B214" s="106"/>
      <c r="C214" s="106">
        <v>0</v>
      </c>
      <c r="D214" s="106"/>
      <c r="E214" s="70" t="str">
        <f t="shared" si="23"/>
        <v/>
      </c>
      <c r="F214" s="106"/>
      <c r="G214" s="69">
        <f t="shared" si="21"/>
        <v>0</v>
      </c>
      <c r="H214" s="70" t="str">
        <f t="shared" si="22"/>
        <v/>
      </c>
    </row>
    <row r="215" ht="18.2" customHeight="1" spans="1:8">
      <c r="A215" s="68" t="s">
        <v>168</v>
      </c>
      <c r="B215" s="106">
        <f>B216</f>
        <v>1962</v>
      </c>
      <c r="C215" s="106">
        <v>2438</v>
      </c>
      <c r="D215" s="106">
        <v>2146</v>
      </c>
      <c r="E215" s="70">
        <f t="shared" si="23"/>
        <v>88.0229696472518</v>
      </c>
      <c r="F215" s="106">
        <v>2753</v>
      </c>
      <c r="G215" s="69">
        <f t="shared" si="21"/>
        <v>-607</v>
      </c>
      <c r="H215" s="70">
        <f t="shared" si="22"/>
        <v>-22.0486741736288</v>
      </c>
    </row>
    <row r="216" ht="18.2" customHeight="1" spans="1:8">
      <c r="A216" s="68" t="s">
        <v>880</v>
      </c>
      <c r="B216" s="106">
        <v>1962</v>
      </c>
      <c r="C216" s="106"/>
      <c r="D216" s="106">
        <v>2146</v>
      </c>
      <c r="E216" s="70" t="str">
        <f t="shared" si="23"/>
        <v/>
      </c>
      <c r="F216" s="106">
        <v>2753</v>
      </c>
      <c r="G216" s="69">
        <f t="shared" si="21"/>
        <v>-607</v>
      </c>
      <c r="H216" s="70">
        <f t="shared" si="22"/>
        <v>-22.0486741736288</v>
      </c>
    </row>
    <row r="217" ht="18.2" customHeight="1" spans="1:8">
      <c r="A217" s="68" t="s">
        <v>169</v>
      </c>
      <c r="B217" s="106">
        <f>SUM(B218:B219)</f>
        <v>3988</v>
      </c>
      <c r="C217" s="106">
        <v>10289</v>
      </c>
      <c r="D217" s="106">
        <v>10026</v>
      </c>
      <c r="E217" s="70">
        <f t="shared" si="23"/>
        <v>97.4438720964136</v>
      </c>
      <c r="F217" s="106">
        <v>9597</v>
      </c>
      <c r="G217" s="69">
        <f t="shared" si="21"/>
        <v>429</v>
      </c>
      <c r="H217" s="70">
        <f t="shared" si="22"/>
        <v>4.47014692091279</v>
      </c>
    </row>
    <row r="218" ht="18.2" customHeight="1" spans="1:8">
      <c r="A218" s="68" t="s">
        <v>881</v>
      </c>
      <c r="B218" s="106">
        <v>3988</v>
      </c>
      <c r="C218" s="106"/>
      <c r="D218" s="106">
        <v>10026</v>
      </c>
      <c r="E218" s="70" t="str">
        <f t="shared" si="23"/>
        <v/>
      </c>
      <c r="F218" s="106">
        <v>9547</v>
      </c>
      <c r="G218" s="69">
        <f t="shared" si="21"/>
        <v>479</v>
      </c>
      <c r="H218" s="70">
        <f t="shared" si="22"/>
        <v>5.0172829160993</v>
      </c>
    </row>
    <row r="219" ht="18.2" customHeight="1" spans="1:8">
      <c r="A219" s="68" t="s">
        <v>882</v>
      </c>
      <c r="B219" s="106"/>
      <c r="C219" s="106"/>
      <c r="D219" s="106"/>
      <c r="E219" s="70"/>
      <c r="F219" s="106">
        <v>50</v>
      </c>
      <c r="G219" s="69"/>
      <c r="H219" s="70"/>
    </row>
    <row r="220" ht="18.2" customHeight="1" spans="1:8">
      <c r="A220" s="68" t="s">
        <v>170</v>
      </c>
      <c r="B220" s="106"/>
      <c r="C220" s="106">
        <v>406</v>
      </c>
      <c r="D220" s="106">
        <v>406</v>
      </c>
      <c r="E220" s="70">
        <f t="shared" ref="E220:E247" si="24">IF(C220=0,"",SUM(D220/C220)*100)</f>
        <v>100</v>
      </c>
      <c r="F220" s="106">
        <v>24</v>
      </c>
      <c r="G220" s="69">
        <f t="shared" ref="G220:G247" si="25">D220-F220</f>
        <v>382</v>
      </c>
      <c r="H220" s="70">
        <f t="shared" ref="H220:H247" si="26">IF(F220=0,"",SUM(G220/F220)*100)</f>
        <v>1591.66666666667</v>
      </c>
    </row>
    <row r="221" ht="18.2" customHeight="1" spans="1:8">
      <c r="A221" s="68" t="s">
        <v>883</v>
      </c>
      <c r="B221" s="106"/>
      <c r="C221" s="106"/>
      <c r="D221" s="106">
        <v>406</v>
      </c>
      <c r="E221" s="70" t="str">
        <f t="shared" si="24"/>
        <v/>
      </c>
      <c r="F221" s="106">
        <v>24</v>
      </c>
      <c r="G221" s="69">
        <f t="shared" si="25"/>
        <v>382</v>
      </c>
      <c r="H221" s="70">
        <f t="shared" si="26"/>
        <v>1591.66666666667</v>
      </c>
    </row>
    <row r="222" ht="18.2" customHeight="1" spans="1:8">
      <c r="A222" s="68" t="s">
        <v>171</v>
      </c>
      <c r="B222" s="106">
        <f>B223</f>
        <v>2761</v>
      </c>
      <c r="C222" s="106">
        <v>5694</v>
      </c>
      <c r="D222" s="106">
        <v>3579</v>
      </c>
      <c r="E222" s="70">
        <f t="shared" si="24"/>
        <v>62.8556375131718</v>
      </c>
      <c r="F222" s="106">
        <v>3309</v>
      </c>
      <c r="G222" s="69">
        <f t="shared" si="25"/>
        <v>270</v>
      </c>
      <c r="H222" s="70">
        <f t="shared" si="26"/>
        <v>8.15956482320943</v>
      </c>
    </row>
    <row r="223" ht="18.2" customHeight="1" spans="1:8">
      <c r="A223" s="68" t="s">
        <v>884</v>
      </c>
      <c r="B223" s="106">
        <v>2761</v>
      </c>
      <c r="C223" s="106"/>
      <c r="D223" s="106">
        <v>3579</v>
      </c>
      <c r="E223" s="70" t="str">
        <f t="shared" si="24"/>
        <v/>
      </c>
      <c r="F223" s="106">
        <v>3309</v>
      </c>
      <c r="G223" s="69">
        <f t="shared" si="25"/>
        <v>270</v>
      </c>
      <c r="H223" s="70">
        <f t="shared" si="26"/>
        <v>8.15956482320943</v>
      </c>
    </row>
    <row r="224" ht="18.2" customHeight="1" spans="1:8">
      <c r="A224" s="68" t="s">
        <v>172</v>
      </c>
      <c r="B224" s="106">
        <f>B225+B228+B232+B234+B238+B240+B243+B247+B249+B251</f>
        <v>4801</v>
      </c>
      <c r="C224" s="106">
        <v>26729</v>
      </c>
      <c r="D224" s="106">
        <v>13919</v>
      </c>
      <c r="E224" s="70">
        <f t="shared" si="24"/>
        <v>52.074525795952</v>
      </c>
      <c r="F224" s="106">
        <v>11325</v>
      </c>
      <c r="G224" s="69">
        <f t="shared" si="25"/>
        <v>2594</v>
      </c>
      <c r="H224" s="70">
        <f t="shared" si="26"/>
        <v>22.9050772626932</v>
      </c>
    </row>
    <row r="225" ht="18.2" customHeight="1" spans="1:8">
      <c r="A225" s="68" t="s">
        <v>173</v>
      </c>
      <c r="B225" s="106">
        <f>SUM(B226:B227)</f>
        <v>314</v>
      </c>
      <c r="C225" s="106">
        <v>1205</v>
      </c>
      <c r="D225" s="106">
        <v>1158</v>
      </c>
      <c r="E225" s="70">
        <f t="shared" si="24"/>
        <v>96.0995850622407</v>
      </c>
      <c r="F225" s="106">
        <v>423</v>
      </c>
      <c r="G225" s="69">
        <f t="shared" si="25"/>
        <v>735</v>
      </c>
      <c r="H225" s="70">
        <f t="shared" si="26"/>
        <v>173.758865248227</v>
      </c>
    </row>
    <row r="226" ht="18.2" customHeight="1" spans="1:8">
      <c r="A226" s="68" t="s">
        <v>803</v>
      </c>
      <c r="B226" s="106">
        <v>242</v>
      </c>
      <c r="C226" s="106"/>
      <c r="D226" s="106">
        <v>192</v>
      </c>
      <c r="E226" s="70" t="str">
        <f t="shared" si="24"/>
        <v/>
      </c>
      <c r="F226" s="106">
        <v>235</v>
      </c>
      <c r="G226" s="69">
        <f t="shared" si="25"/>
        <v>-43</v>
      </c>
      <c r="H226" s="70">
        <f t="shared" si="26"/>
        <v>-18.2978723404255</v>
      </c>
    </row>
    <row r="227" ht="18.2" customHeight="1" spans="1:8">
      <c r="A227" s="68" t="s">
        <v>885</v>
      </c>
      <c r="B227" s="106">
        <v>72</v>
      </c>
      <c r="C227" s="106"/>
      <c r="D227" s="106">
        <v>966</v>
      </c>
      <c r="E227" s="70" t="str">
        <f t="shared" si="24"/>
        <v/>
      </c>
      <c r="F227" s="106">
        <v>188</v>
      </c>
      <c r="G227" s="69">
        <f t="shared" si="25"/>
        <v>778</v>
      </c>
      <c r="H227" s="70">
        <f t="shared" si="26"/>
        <v>413.829787234043</v>
      </c>
    </row>
    <row r="228" ht="18.2" customHeight="1" spans="1:8">
      <c r="A228" s="68" t="s">
        <v>174</v>
      </c>
      <c r="B228" s="106">
        <f>SUM(B229:B231)</f>
        <v>1028</v>
      </c>
      <c r="C228" s="106">
        <v>1528</v>
      </c>
      <c r="D228" s="106">
        <v>1119</v>
      </c>
      <c r="E228" s="70">
        <f t="shared" si="24"/>
        <v>73.2329842931937</v>
      </c>
      <c r="F228" s="106">
        <v>3716</v>
      </c>
      <c r="G228" s="69">
        <f t="shared" si="25"/>
        <v>-2597</v>
      </c>
      <c r="H228" s="70">
        <f t="shared" si="26"/>
        <v>-69.8869752421959</v>
      </c>
    </row>
    <row r="229" ht="18.2" customHeight="1" spans="1:8">
      <c r="A229" s="68" t="s">
        <v>886</v>
      </c>
      <c r="B229" s="106">
        <v>1028</v>
      </c>
      <c r="C229" s="106"/>
      <c r="D229" s="106">
        <v>988</v>
      </c>
      <c r="E229" s="70" t="str">
        <f t="shared" si="24"/>
        <v/>
      </c>
      <c r="F229" s="106">
        <v>3602</v>
      </c>
      <c r="G229" s="69">
        <f t="shared" si="25"/>
        <v>-2614</v>
      </c>
      <c r="H229" s="70">
        <f t="shared" si="26"/>
        <v>-72.5707940033315</v>
      </c>
    </row>
    <row r="230" ht="18.2" customHeight="1" spans="1:8">
      <c r="A230" s="68" t="s">
        <v>887</v>
      </c>
      <c r="B230" s="106"/>
      <c r="C230" s="106"/>
      <c r="D230" s="106">
        <v>130</v>
      </c>
      <c r="E230" s="70" t="str">
        <f t="shared" si="24"/>
        <v/>
      </c>
      <c r="F230" s="106">
        <v>109</v>
      </c>
      <c r="G230" s="69">
        <f t="shared" si="25"/>
        <v>21</v>
      </c>
      <c r="H230" s="70">
        <f t="shared" si="26"/>
        <v>19.2660550458716</v>
      </c>
    </row>
    <row r="231" ht="18.2" customHeight="1" spans="1:8">
      <c r="A231" s="68" t="s">
        <v>888</v>
      </c>
      <c r="B231" s="106"/>
      <c r="C231" s="106"/>
      <c r="D231" s="106">
        <v>1</v>
      </c>
      <c r="E231" s="70" t="str">
        <f t="shared" si="24"/>
        <v/>
      </c>
      <c r="F231" s="106">
        <v>5</v>
      </c>
      <c r="G231" s="69">
        <f t="shared" si="25"/>
        <v>-4</v>
      </c>
      <c r="H231" s="70">
        <f t="shared" si="26"/>
        <v>-80</v>
      </c>
    </row>
    <row r="232" ht="18.2" customHeight="1" spans="1:8">
      <c r="A232" s="68" t="s">
        <v>175</v>
      </c>
      <c r="B232" s="106"/>
      <c r="C232" s="106">
        <v>1272</v>
      </c>
      <c r="D232" s="106">
        <v>191</v>
      </c>
      <c r="E232" s="70">
        <f t="shared" si="24"/>
        <v>15.0157232704403</v>
      </c>
      <c r="F232" s="106">
        <v>177</v>
      </c>
      <c r="G232" s="69">
        <f t="shared" si="25"/>
        <v>14</v>
      </c>
      <c r="H232" s="70">
        <f t="shared" si="26"/>
        <v>7.90960451977401</v>
      </c>
    </row>
    <row r="233" ht="18.2" customHeight="1" spans="1:8">
      <c r="A233" s="68" t="s">
        <v>889</v>
      </c>
      <c r="B233" s="106"/>
      <c r="C233" s="106"/>
      <c r="D233" s="106">
        <v>191</v>
      </c>
      <c r="E233" s="70" t="str">
        <f t="shared" si="24"/>
        <v/>
      </c>
      <c r="F233" s="106">
        <v>177</v>
      </c>
      <c r="G233" s="69">
        <f t="shared" si="25"/>
        <v>14</v>
      </c>
      <c r="H233" s="70">
        <f t="shared" si="26"/>
        <v>7.90960451977401</v>
      </c>
    </row>
    <row r="234" ht="18.2" customHeight="1" spans="1:8">
      <c r="A234" s="68" t="s">
        <v>176</v>
      </c>
      <c r="B234" s="106">
        <f>SUM(B235:B237)</f>
        <v>30</v>
      </c>
      <c r="C234" s="106">
        <v>1017</v>
      </c>
      <c r="D234" s="106">
        <v>362</v>
      </c>
      <c r="E234" s="70">
        <f t="shared" si="24"/>
        <v>35.5948869223205</v>
      </c>
      <c r="F234" s="106">
        <v>316</v>
      </c>
      <c r="G234" s="69">
        <f t="shared" si="25"/>
        <v>46</v>
      </c>
      <c r="H234" s="70">
        <f t="shared" si="26"/>
        <v>14.5569620253165</v>
      </c>
    </row>
    <row r="235" ht="18.2" customHeight="1" spans="1:8">
      <c r="A235" s="68" t="s">
        <v>886</v>
      </c>
      <c r="B235" s="106">
        <v>30</v>
      </c>
      <c r="C235" s="106"/>
      <c r="D235" s="106"/>
      <c r="E235" s="70"/>
      <c r="F235" s="106"/>
      <c r="G235" s="69"/>
      <c r="H235" s="70"/>
    </row>
    <row r="236" ht="18.2" customHeight="1" spans="1:8">
      <c r="A236" s="68" t="s">
        <v>890</v>
      </c>
      <c r="B236" s="106"/>
      <c r="C236" s="106"/>
      <c r="D236" s="106">
        <v>245</v>
      </c>
      <c r="E236" s="70" t="str">
        <f t="shared" si="24"/>
        <v/>
      </c>
      <c r="F236" s="106">
        <v>238</v>
      </c>
      <c r="G236" s="69">
        <f t="shared" si="25"/>
        <v>7</v>
      </c>
      <c r="H236" s="70">
        <f t="shared" si="26"/>
        <v>2.94117647058823</v>
      </c>
    </row>
    <row r="237" ht="18.2" customHeight="1" spans="1:8">
      <c r="A237" s="68" t="s">
        <v>891</v>
      </c>
      <c r="B237" s="106"/>
      <c r="C237" s="106"/>
      <c r="D237" s="106">
        <v>117</v>
      </c>
      <c r="E237" s="70" t="str">
        <f t="shared" si="24"/>
        <v/>
      </c>
      <c r="F237" s="106">
        <v>78</v>
      </c>
      <c r="G237" s="69">
        <f t="shared" si="25"/>
        <v>39</v>
      </c>
      <c r="H237" s="70">
        <f t="shared" si="26"/>
        <v>50</v>
      </c>
    </row>
    <row r="238" ht="18.2" customHeight="1" spans="1:8">
      <c r="A238" s="68" t="s">
        <v>177</v>
      </c>
      <c r="B238" s="106"/>
      <c r="C238" s="106">
        <v>47</v>
      </c>
      <c r="D238" s="106">
        <v>4</v>
      </c>
      <c r="E238" s="70">
        <f t="shared" si="24"/>
        <v>8.51063829787234</v>
      </c>
      <c r="F238" s="106">
        <v>11</v>
      </c>
      <c r="G238" s="69">
        <f t="shared" si="25"/>
        <v>-7</v>
      </c>
      <c r="H238" s="70">
        <f t="shared" si="26"/>
        <v>-63.6363636363636</v>
      </c>
    </row>
    <row r="239" ht="18.2" customHeight="1" spans="1:8">
      <c r="A239" s="68" t="s">
        <v>892</v>
      </c>
      <c r="B239" s="106"/>
      <c r="C239" s="106"/>
      <c r="D239" s="106">
        <v>4</v>
      </c>
      <c r="E239" s="70" t="str">
        <f t="shared" si="24"/>
        <v/>
      </c>
      <c r="F239" s="106">
        <v>11</v>
      </c>
      <c r="G239" s="69">
        <f t="shared" si="25"/>
        <v>-7</v>
      </c>
      <c r="H239" s="70">
        <f t="shared" si="26"/>
        <v>-63.6363636363636</v>
      </c>
    </row>
    <row r="240" ht="18.2" customHeight="1" spans="1:8">
      <c r="A240" s="68" t="s">
        <v>178</v>
      </c>
      <c r="B240" s="106">
        <f>SUM(B241:B242)</f>
        <v>295</v>
      </c>
      <c r="C240" s="106">
        <v>295</v>
      </c>
      <c r="D240" s="106">
        <v>249</v>
      </c>
      <c r="E240" s="70">
        <f t="shared" si="24"/>
        <v>84.406779661017</v>
      </c>
      <c r="F240" s="106">
        <v>420</v>
      </c>
      <c r="G240" s="69">
        <f t="shared" si="25"/>
        <v>-171</v>
      </c>
      <c r="H240" s="70">
        <f t="shared" si="26"/>
        <v>-40.7142857142857</v>
      </c>
    </row>
    <row r="241" ht="18.2" customHeight="1" spans="1:8">
      <c r="A241" s="68" t="s">
        <v>893</v>
      </c>
      <c r="B241" s="106">
        <v>147</v>
      </c>
      <c r="C241" s="106"/>
      <c r="D241" s="106">
        <v>135</v>
      </c>
      <c r="E241" s="70" t="str">
        <f t="shared" si="24"/>
        <v/>
      </c>
      <c r="F241" s="106">
        <v>127</v>
      </c>
      <c r="G241" s="69">
        <f t="shared" si="25"/>
        <v>8</v>
      </c>
      <c r="H241" s="70">
        <f t="shared" si="26"/>
        <v>6.2992125984252</v>
      </c>
    </row>
    <row r="242" ht="18.2" customHeight="1" spans="1:8">
      <c r="A242" s="68" t="s">
        <v>894</v>
      </c>
      <c r="B242" s="106">
        <v>148</v>
      </c>
      <c r="C242" s="106"/>
      <c r="D242" s="106">
        <v>114</v>
      </c>
      <c r="E242" s="70" t="str">
        <f t="shared" si="24"/>
        <v/>
      </c>
      <c r="F242" s="106">
        <v>293</v>
      </c>
      <c r="G242" s="69">
        <f t="shared" si="25"/>
        <v>-179</v>
      </c>
      <c r="H242" s="70">
        <f t="shared" si="26"/>
        <v>-61.0921501706485</v>
      </c>
    </row>
    <row r="243" ht="18.2" customHeight="1" spans="1:8">
      <c r="A243" s="68" t="s">
        <v>179</v>
      </c>
      <c r="B243" s="106">
        <f>SUM(B244:B246)</f>
        <v>749</v>
      </c>
      <c r="C243" s="106">
        <v>733</v>
      </c>
      <c r="D243" s="106">
        <v>645</v>
      </c>
      <c r="E243" s="70">
        <f t="shared" si="24"/>
        <v>87.9945429740791</v>
      </c>
      <c r="F243" s="106">
        <v>846</v>
      </c>
      <c r="G243" s="69">
        <f t="shared" si="25"/>
        <v>-201</v>
      </c>
      <c r="H243" s="70">
        <f t="shared" si="26"/>
        <v>-23.758865248227</v>
      </c>
    </row>
    <row r="244" ht="18.2" customHeight="1" spans="1:8">
      <c r="A244" s="68" t="s">
        <v>886</v>
      </c>
      <c r="B244" s="106">
        <v>268</v>
      </c>
      <c r="C244" s="106"/>
      <c r="D244" s="106">
        <v>217</v>
      </c>
      <c r="E244" s="70" t="str">
        <f t="shared" si="24"/>
        <v/>
      </c>
      <c r="F244" s="106">
        <v>238</v>
      </c>
      <c r="G244" s="69">
        <f t="shared" si="25"/>
        <v>-21</v>
      </c>
      <c r="H244" s="70">
        <f t="shared" si="26"/>
        <v>-8.82352941176471</v>
      </c>
    </row>
    <row r="245" ht="18.2" customHeight="1" spans="1:8">
      <c r="A245" s="68" t="s">
        <v>895</v>
      </c>
      <c r="B245" s="106">
        <v>481</v>
      </c>
      <c r="C245" s="106"/>
      <c r="D245" s="106">
        <v>428</v>
      </c>
      <c r="E245" s="70" t="str">
        <f t="shared" si="24"/>
        <v/>
      </c>
      <c r="F245" s="106">
        <v>603</v>
      </c>
      <c r="G245" s="69">
        <f t="shared" si="25"/>
        <v>-175</v>
      </c>
      <c r="H245" s="70">
        <f t="shared" si="26"/>
        <v>-29.0215588723051</v>
      </c>
    </row>
    <row r="246" ht="18.2" customHeight="1" spans="1:8">
      <c r="A246" s="68" t="s">
        <v>896</v>
      </c>
      <c r="B246" s="106"/>
      <c r="C246" s="106"/>
      <c r="D246" s="106"/>
      <c r="E246" s="70" t="str">
        <f t="shared" si="24"/>
        <v/>
      </c>
      <c r="F246" s="106">
        <v>5</v>
      </c>
      <c r="G246" s="69">
        <f t="shared" si="25"/>
        <v>-5</v>
      </c>
      <c r="H246" s="70">
        <f t="shared" si="26"/>
        <v>-100</v>
      </c>
    </row>
    <row r="247" ht="18.2" customHeight="1" spans="1:8">
      <c r="A247" s="68" t="s">
        <v>180</v>
      </c>
      <c r="B247" s="106">
        <f>B248</f>
        <v>1580</v>
      </c>
      <c r="C247" s="106">
        <v>1309</v>
      </c>
      <c r="D247" s="106">
        <v>709</v>
      </c>
      <c r="E247" s="70">
        <f t="shared" si="24"/>
        <v>54.1634835752483</v>
      </c>
      <c r="F247" s="106">
        <v>60</v>
      </c>
      <c r="G247" s="69">
        <f t="shared" si="25"/>
        <v>649</v>
      </c>
      <c r="H247" s="70">
        <f t="shared" si="26"/>
        <v>1081.66666666667</v>
      </c>
    </row>
    <row r="248" ht="18.2" customHeight="1" spans="1:8">
      <c r="A248" s="68" t="s">
        <v>897</v>
      </c>
      <c r="B248" s="106">
        <v>1580</v>
      </c>
      <c r="C248" s="106"/>
      <c r="D248" s="106">
        <v>709</v>
      </c>
      <c r="E248" s="70"/>
      <c r="F248" s="106">
        <v>60</v>
      </c>
      <c r="G248" s="69"/>
      <c r="H248" s="70"/>
    </row>
    <row r="249" ht="18.2" customHeight="1" spans="1:8">
      <c r="A249" s="68" t="s">
        <v>181</v>
      </c>
      <c r="B249" s="106"/>
      <c r="C249" s="106">
        <v>0</v>
      </c>
      <c r="D249" s="106"/>
      <c r="E249" s="70"/>
      <c r="F249" s="106">
        <v>15</v>
      </c>
      <c r="G249" s="69">
        <f t="shared" ref="G249:G277" si="27">D249-F249</f>
        <v>-15</v>
      </c>
      <c r="H249" s="70">
        <f t="shared" ref="H249:H277" si="28">IF(F249=0,"",SUM(G249/F249)*100)</f>
        <v>-100</v>
      </c>
    </row>
    <row r="250" ht="18.2" customHeight="1" spans="1:8">
      <c r="A250" s="68" t="s">
        <v>898</v>
      </c>
      <c r="B250" s="106"/>
      <c r="C250" s="106"/>
      <c r="D250" s="106"/>
      <c r="E250" s="70" t="str">
        <f t="shared" ref="E250:E258" si="29">IF(C250=0,"",SUM(D250/C250)*100)</f>
        <v/>
      </c>
      <c r="F250" s="106">
        <v>15</v>
      </c>
      <c r="G250" s="69">
        <f t="shared" si="27"/>
        <v>-15</v>
      </c>
      <c r="H250" s="70">
        <f t="shared" si="28"/>
        <v>-100</v>
      </c>
    </row>
    <row r="251" ht="18.2" customHeight="1" spans="1:8">
      <c r="A251" s="68" t="s">
        <v>182</v>
      </c>
      <c r="B251" s="106">
        <f>B252</f>
        <v>805</v>
      </c>
      <c r="C251" s="106">
        <v>19323</v>
      </c>
      <c r="D251" s="106">
        <v>9482</v>
      </c>
      <c r="E251" s="70">
        <f t="shared" si="29"/>
        <v>49.0710552191689</v>
      </c>
      <c r="F251" s="106">
        <v>5341</v>
      </c>
      <c r="G251" s="69">
        <f t="shared" si="27"/>
        <v>4141</v>
      </c>
      <c r="H251" s="70">
        <f t="shared" si="28"/>
        <v>77.5322973225988</v>
      </c>
    </row>
    <row r="252" ht="18.2" customHeight="1" spans="1:8">
      <c r="A252" s="68" t="s">
        <v>899</v>
      </c>
      <c r="B252" s="106">
        <v>805</v>
      </c>
      <c r="C252" s="106"/>
      <c r="D252" s="106">
        <v>9482</v>
      </c>
      <c r="E252" s="70" t="str">
        <f t="shared" si="29"/>
        <v/>
      </c>
      <c r="F252" s="106">
        <v>5341</v>
      </c>
      <c r="G252" s="69">
        <f t="shared" si="27"/>
        <v>4141</v>
      </c>
      <c r="H252" s="70">
        <f t="shared" si="28"/>
        <v>77.5322973225988</v>
      </c>
    </row>
    <row r="253" ht="18.2" customHeight="1" spans="1:8">
      <c r="A253" s="68" t="s">
        <v>183</v>
      </c>
      <c r="B253" s="106">
        <f>B254+B264+B270+B276+B279+B284</f>
        <v>27309</v>
      </c>
      <c r="C253" s="106">
        <v>32180</v>
      </c>
      <c r="D253" s="106">
        <v>24325</v>
      </c>
      <c r="E253" s="70">
        <f t="shared" si="29"/>
        <v>75.5904288377874</v>
      </c>
      <c r="F253" s="106">
        <v>32197</v>
      </c>
      <c r="G253" s="69">
        <f t="shared" si="27"/>
        <v>-7872</v>
      </c>
      <c r="H253" s="70">
        <f t="shared" si="28"/>
        <v>-24.4494828710749</v>
      </c>
    </row>
    <row r="254" ht="18.2" customHeight="1" spans="1:8">
      <c r="A254" s="68" t="s">
        <v>184</v>
      </c>
      <c r="B254" s="106">
        <f>SUM(B255:B263)</f>
        <v>11688</v>
      </c>
      <c r="C254" s="106">
        <v>7989</v>
      </c>
      <c r="D254" s="106">
        <v>6579</v>
      </c>
      <c r="E254" s="70">
        <f t="shared" si="29"/>
        <v>82.3507322568532</v>
      </c>
      <c r="F254" s="106">
        <v>9212</v>
      </c>
      <c r="G254" s="69">
        <f t="shared" si="27"/>
        <v>-2633</v>
      </c>
      <c r="H254" s="70">
        <f t="shared" si="28"/>
        <v>-28.5822839774208</v>
      </c>
    </row>
    <row r="255" ht="18.2" customHeight="1" spans="1:8">
      <c r="A255" s="68" t="s">
        <v>803</v>
      </c>
      <c r="B255" s="106">
        <v>1272</v>
      </c>
      <c r="C255" s="106"/>
      <c r="D255" s="106">
        <v>1078</v>
      </c>
      <c r="E255" s="70" t="str">
        <f t="shared" si="29"/>
        <v/>
      </c>
      <c r="F255" s="106">
        <v>1057</v>
      </c>
      <c r="G255" s="69">
        <f t="shared" si="27"/>
        <v>21</v>
      </c>
      <c r="H255" s="70">
        <f t="shared" si="28"/>
        <v>1.98675496688742</v>
      </c>
    </row>
    <row r="256" ht="18.2" customHeight="1" spans="1:8">
      <c r="A256" s="68" t="s">
        <v>900</v>
      </c>
      <c r="B256" s="106">
        <v>581</v>
      </c>
      <c r="C256" s="106"/>
      <c r="D256" s="106">
        <v>774</v>
      </c>
      <c r="E256" s="70" t="str">
        <f t="shared" si="29"/>
        <v/>
      </c>
      <c r="F256" s="106">
        <v>627</v>
      </c>
      <c r="G256" s="69">
        <f t="shared" si="27"/>
        <v>147</v>
      </c>
      <c r="H256" s="70">
        <f t="shared" si="28"/>
        <v>23.444976076555</v>
      </c>
    </row>
    <row r="257" ht="18.2" customHeight="1" spans="1:8">
      <c r="A257" s="68" t="s">
        <v>901</v>
      </c>
      <c r="B257" s="106">
        <v>1026</v>
      </c>
      <c r="C257" s="106"/>
      <c r="D257" s="106">
        <v>995</v>
      </c>
      <c r="E257" s="70" t="str">
        <f t="shared" si="29"/>
        <v/>
      </c>
      <c r="F257" s="106">
        <v>848</v>
      </c>
      <c r="G257" s="69">
        <f t="shared" si="27"/>
        <v>147</v>
      </c>
      <c r="H257" s="70">
        <f t="shared" si="28"/>
        <v>17.3349056603774</v>
      </c>
    </row>
    <row r="258" ht="18.2" customHeight="1" spans="1:8">
      <c r="A258" s="68" t="s">
        <v>902</v>
      </c>
      <c r="B258" s="106">
        <v>270</v>
      </c>
      <c r="C258" s="106"/>
      <c r="D258" s="106">
        <v>359</v>
      </c>
      <c r="E258" s="70" t="str">
        <f t="shared" si="29"/>
        <v/>
      </c>
      <c r="F258" s="106">
        <v>101</v>
      </c>
      <c r="G258" s="69">
        <f t="shared" si="27"/>
        <v>258</v>
      </c>
      <c r="H258" s="70">
        <f t="shared" si="28"/>
        <v>255.445544554455</v>
      </c>
    </row>
    <row r="259" ht="18.2" customHeight="1" spans="1:8">
      <c r="A259" s="68" t="s">
        <v>903</v>
      </c>
      <c r="B259" s="106">
        <v>573</v>
      </c>
      <c r="C259" s="106"/>
      <c r="D259" s="106">
        <v>527</v>
      </c>
      <c r="E259" s="70" t="str">
        <f>IF(C259=0,"",SUM(#REF!/C259)*100)</f>
        <v/>
      </c>
      <c r="F259" s="106">
        <v>573</v>
      </c>
      <c r="G259" s="69">
        <f t="shared" si="27"/>
        <v>-46</v>
      </c>
      <c r="H259" s="70">
        <f t="shared" si="28"/>
        <v>-8.02792321116928</v>
      </c>
    </row>
    <row r="260" ht="18.2" customHeight="1" spans="1:8">
      <c r="A260" s="68" t="s">
        <v>904</v>
      </c>
      <c r="B260" s="106">
        <v>187</v>
      </c>
      <c r="C260" s="106"/>
      <c r="D260" s="106">
        <v>331</v>
      </c>
      <c r="E260" s="70" t="str">
        <f t="shared" ref="E260:E277" si="30">IF(C260=0,"",SUM(D260/C260)*100)</f>
        <v/>
      </c>
      <c r="F260" s="106">
        <v>454</v>
      </c>
      <c r="G260" s="69">
        <f t="shared" si="27"/>
        <v>-123</v>
      </c>
      <c r="H260" s="70">
        <f t="shared" si="28"/>
        <v>-27.0925110132159</v>
      </c>
    </row>
    <row r="261" ht="18.2" customHeight="1" spans="1:8">
      <c r="A261" s="68" t="s">
        <v>905</v>
      </c>
      <c r="B261" s="106">
        <v>664</v>
      </c>
      <c r="C261" s="106"/>
      <c r="D261" s="106">
        <v>454</v>
      </c>
      <c r="E261" s="70" t="str">
        <f t="shared" si="30"/>
        <v/>
      </c>
      <c r="F261" s="106">
        <v>640</v>
      </c>
      <c r="G261" s="69">
        <f t="shared" si="27"/>
        <v>-186</v>
      </c>
      <c r="H261" s="70">
        <f t="shared" si="28"/>
        <v>-29.0625</v>
      </c>
    </row>
    <row r="262" ht="18.2" customHeight="1" spans="1:8">
      <c r="A262" s="68" t="s">
        <v>906</v>
      </c>
      <c r="B262" s="106">
        <v>304</v>
      </c>
      <c r="C262" s="106"/>
      <c r="D262" s="106">
        <v>583</v>
      </c>
      <c r="E262" s="70" t="str">
        <f t="shared" si="30"/>
        <v/>
      </c>
      <c r="F262" s="106">
        <v>1170</v>
      </c>
      <c r="G262" s="69">
        <f t="shared" si="27"/>
        <v>-587</v>
      </c>
      <c r="H262" s="70">
        <f t="shared" si="28"/>
        <v>-50.1709401709402</v>
      </c>
    </row>
    <row r="263" ht="18.2" customHeight="1" spans="1:8">
      <c r="A263" s="68" t="s">
        <v>907</v>
      </c>
      <c r="B263" s="106">
        <v>6811</v>
      </c>
      <c r="C263" s="106"/>
      <c r="D263" s="106">
        <v>1478</v>
      </c>
      <c r="E263" s="70" t="str">
        <f t="shared" si="30"/>
        <v/>
      </c>
      <c r="F263" s="106">
        <v>3742</v>
      </c>
      <c r="G263" s="69">
        <f t="shared" si="27"/>
        <v>-2264</v>
      </c>
      <c r="H263" s="70">
        <f t="shared" si="28"/>
        <v>-60.502405130946</v>
      </c>
    </row>
    <row r="264" ht="18.2" customHeight="1" spans="1:8">
      <c r="A264" s="68" t="s">
        <v>185</v>
      </c>
      <c r="B264" s="106">
        <f>SUM(B265:B269)</f>
        <v>3409</v>
      </c>
      <c r="C264" s="106">
        <v>5411</v>
      </c>
      <c r="D264" s="106">
        <v>3729</v>
      </c>
      <c r="E264" s="70">
        <f t="shared" si="30"/>
        <v>68.915172796156</v>
      </c>
      <c r="F264" s="106">
        <v>6908</v>
      </c>
      <c r="G264" s="69">
        <f t="shared" si="27"/>
        <v>-3179</v>
      </c>
      <c r="H264" s="70">
        <f t="shared" si="28"/>
        <v>-46.0191082802548</v>
      </c>
    </row>
    <row r="265" ht="18.2" customHeight="1" spans="1:8">
      <c r="A265" s="68" t="s">
        <v>803</v>
      </c>
      <c r="B265" s="106">
        <v>0</v>
      </c>
      <c r="C265" s="106"/>
      <c r="D265" s="106"/>
      <c r="E265" s="70" t="str">
        <f t="shared" si="30"/>
        <v/>
      </c>
      <c r="F265" s="106">
        <v>334</v>
      </c>
      <c r="G265" s="69">
        <f t="shared" si="27"/>
        <v>-334</v>
      </c>
      <c r="H265" s="70">
        <f t="shared" si="28"/>
        <v>-100</v>
      </c>
    </row>
    <row r="266" ht="18.2" customHeight="1" spans="1:8">
      <c r="A266" s="68" t="s">
        <v>908</v>
      </c>
      <c r="B266" s="106">
        <v>2273</v>
      </c>
      <c r="C266" s="106"/>
      <c r="D266" s="106">
        <v>1878</v>
      </c>
      <c r="E266" s="70" t="str">
        <f t="shared" si="30"/>
        <v/>
      </c>
      <c r="F266" s="106">
        <v>2349</v>
      </c>
      <c r="G266" s="69">
        <f t="shared" si="27"/>
        <v>-471</v>
      </c>
      <c r="H266" s="70">
        <f t="shared" si="28"/>
        <v>-20.0510855683269</v>
      </c>
    </row>
    <row r="267" ht="18.2" customHeight="1" spans="1:8">
      <c r="A267" s="68" t="s">
        <v>909</v>
      </c>
      <c r="B267" s="106">
        <v>926</v>
      </c>
      <c r="C267" s="106"/>
      <c r="D267" s="106">
        <v>1809</v>
      </c>
      <c r="E267" s="70" t="str">
        <f t="shared" si="30"/>
        <v/>
      </c>
      <c r="F267" s="106">
        <v>4222</v>
      </c>
      <c r="G267" s="69">
        <f t="shared" si="27"/>
        <v>-2413</v>
      </c>
      <c r="H267" s="70">
        <f t="shared" si="28"/>
        <v>-57.1530080530554</v>
      </c>
    </row>
    <row r="268" ht="18.2" customHeight="1" spans="1:8">
      <c r="A268" s="68" t="s">
        <v>910</v>
      </c>
      <c r="B268" s="106">
        <v>0</v>
      </c>
      <c r="C268" s="106"/>
      <c r="D268" s="106">
        <v>7</v>
      </c>
      <c r="E268" s="70" t="str">
        <f t="shared" si="30"/>
        <v/>
      </c>
      <c r="F268" s="106">
        <v>3</v>
      </c>
      <c r="G268" s="69">
        <f t="shared" si="27"/>
        <v>4</v>
      </c>
      <c r="H268" s="70">
        <f t="shared" si="28"/>
        <v>133.333333333333</v>
      </c>
    </row>
    <row r="269" ht="18.2" customHeight="1" spans="1:8">
      <c r="A269" s="68" t="s">
        <v>911</v>
      </c>
      <c r="B269" s="106">
        <v>210</v>
      </c>
      <c r="C269" s="106"/>
      <c r="D269" s="106">
        <v>35</v>
      </c>
      <c r="E269" s="70" t="str">
        <f t="shared" si="30"/>
        <v/>
      </c>
      <c r="F269" s="106"/>
      <c r="G269" s="69">
        <f t="shared" si="27"/>
        <v>35</v>
      </c>
      <c r="H269" s="70" t="str">
        <f t="shared" si="28"/>
        <v/>
      </c>
    </row>
    <row r="270" ht="18.2" customHeight="1" spans="1:8">
      <c r="A270" s="68" t="s">
        <v>186</v>
      </c>
      <c r="B270" s="106">
        <f>SUM(B271:B275)</f>
        <v>1625</v>
      </c>
      <c r="C270" s="106">
        <v>3407</v>
      </c>
      <c r="D270" s="106">
        <v>1948</v>
      </c>
      <c r="E270" s="70">
        <f t="shared" si="30"/>
        <v>57.1764015262695</v>
      </c>
      <c r="F270" s="106">
        <v>3902</v>
      </c>
      <c r="G270" s="69">
        <f t="shared" si="27"/>
        <v>-1954</v>
      </c>
      <c r="H270" s="70">
        <f t="shared" si="28"/>
        <v>-50.0768836494106</v>
      </c>
    </row>
    <row r="271" ht="18.2" customHeight="1" spans="1:8">
      <c r="A271" s="68" t="s">
        <v>803</v>
      </c>
      <c r="B271" s="106">
        <v>377</v>
      </c>
      <c r="C271" s="106"/>
      <c r="D271" s="106">
        <v>387</v>
      </c>
      <c r="E271" s="70" t="str">
        <f t="shared" si="30"/>
        <v/>
      </c>
      <c r="F271" s="106">
        <v>462</v>
      </c>
      <c r="G271" s="69">
        <f t="shared" si="27"/>
        <v>-75</v>
      </c>
      <c r="H271" s="70">
        <f t="shared" si="28"/>
        <v>-16.2337662337662</v>
      </c>
    </row>
    <row r="272" ht="18.2" customHeight="1" spans="1:8">
      <c r="A272" s="68" t="s">
        <v>912</v>
      </c>
      <c r="B272" s="106">
        <v>250</v>
      </c>
      <c r="C272" s="106"/>
      <c r="D272" s="106">
        <v>168</v>
      </c>
      <c r="E272" s="70" t="str">
        <f t="shared" si="30"/>
        <v/>
      </c>
      <c r="F272" s="106">
        <v>496</v>
      </c>
      <c r="G272" s="69">
        <f t="shared" si="27"/>
        <v>-328</v>
      </c>
      <c r="H272" s="70">
        <f t="shared" si="28"/>
        <v>-66.1290322580645</v>
      </c>
    </row>
    <row r="273" ht="18.2" customHeight="1" spans="1:8">
      <c r="A273" s="68" t="s">
        <v>913</v>
      </c>
      <c r="B273" s="106">
        <v>821</v>
      </c>
      <c r="C273" s="106"/>
      <c r="D273" s="106">
        <v>1046</v>
      </c>
      <c r="E273" s="70" t="str">
        <f t="shared" si="30"/>
        <v/>
      </c>
      <c r="F273" s="106">
        <v>2811</v>
      </c>
      <c r="G273" s="69">
        <f t="shared" si="27"/>
        <v>-1765</v>
      </c>
      <c r="H273" s="70">
        <f t="shared" si="28"/>
        <v>-62.7890430451796</v>
      </c>
    </row>
    <row r="274" ht="18.2" customHeight="1" spans="1:8">
      <c r="A274" s="68" t="s">
        <v>914</v>
      </c>
      <c r="B274" s="106">
        <v>77</v>
      </c>
      <c r="C274" s="106"/>
      <c r="D274" s="106">
        <v>234</v>
      </c>
      <c r="E274" s="70" t="str">
        <f t="shared" si="30"/>
        <v/>
      </c>
      <c r="F274" s="106">
        <v>99</v>
      </c>
      <c r="G274" s="69">
        <f t="shared" si="27"/>
        <v>135</v>
      </c>
      <c r="H274" s="70">
        <f t="shared" si="28"/>
        <v>136.363636363636</v>
      </c>
    </row>
    <row r="275" ht="18.2" customHeight="1" spans="1:8">
      <c r="A275" s="68" t="s">
        <v>915</v>
      </c>
      <c r="B275" s="106">
        <v>100</v>
      </c>
      <c r="C275" s="106"/>
      <c r="D275" s="106">
        <v>113</v>
      </c>
      <c r="E275" s="70" t="str">
        <f t="shared" si="30"/>
        <v/>
      </c>
      <c r="F275" s="106">
        <v>34</v>
      </c>
      <c r="G275" s="69">
        <f t="shared" si="27"/>
        <v>79</v>
      </c>
      <c r="H275" s="70">
        <f t="shared" si="28"/>
        <v>232.352941176471</v>
      </c>
    </row>
    <row r="276" ht="18.2" customHeight="1" spans="1:8">
      <c r="A276" s="68" t="s">
        <v>187</v>
      </c>
      <c r="B276" s="106">
        <f>SUM(B277:B278)</f>
        <v>2686</v>
      </c>
      <c r="C276" s="106">
        <v>2812</v>
      </c>
      <c r="D276" s="106">
        <v>2592</v>
      </c>
      <c r="E276" s="70">
        <f t="shared" si="30"/>
        <v>92.176386913229</v>
      </c>
      <c r="F276" s="106">
        <v>2815</v>
      </c>
      <c r="G276" s="69">
        <f t="shared" si="27"/>
        <v>-223</v>
      </c>
      <c r="H276" s="70">
        <f t="shared" si="28"/>
        <v>-7.92184724689165</v>
      </c>
    </row>
    <row r="277" ht="18.2" customHeight="1" spans="1:8">
      <c r="A277" s="68" t="s">
        <v>916</v>
      </c>
      <c r="B277" s="106">
        <v>2686</v>
      </c>
      <c r="C277" s="106"/>
      <c r="D277" s="106">
        <v>2592</v>
      </c>
      <c r="E277" s="70" t="str">
        <f t="shared" si="30"/>
        <v/>
      </c>
      <c r="F277" s="106">
        <v>2679</v>
      </c>
      <c r="G277" s="69">
        <f t="shared" si="27"/>
        <v>-87</v>
      </c>
      <c r="H277" s="70">
        <f t="shared" si="28"/>
        <v>-3.2474804031355</v>
      </c>
    </row>
    <row r="278" ht="18.2" customHeight="1" spans="1:8">
      <c r="A278" s="68" t="s">
        <v>917</v>
      </c>
      <c r="B278" s="106"/>
      <c r="C278" s="106"/>
      <c r="D278" s="106"/>
      <c r="E278" s="70"/>
      <c r="F278" s="106">
        <v>136</v>
      </c>
      <c r="G278" s="69"/>
      <c r="H278" s="70"/>
    </row>
    <row r="279" ht="18.2" customHeight="1" spans="1:8">
      <c r="A279" s="68" t="s">
        <v>188</v>
      </c>
      <c r="B279" s="106">
        <f>SUM(B280:B283)</f>
        <v>7901</v>
      </c>
      <c r="C279" s="106">
        <v>8780</v>
      </c>
      <c r="D279" s="106">
        <v>8172</v>
      </c>
      <c r="E279" s="70">
        <f>IF(C279=0,"",SUM(D279/C279)*100)</f>
        <v>93.0751708428246</v>
      </c>
      <c r="F279" s="106">
        <v>9163</v>
      </c>
      <c r="G279" s="69">
        <f>D279-F279</f>
        <v>-991</v>
      </c>
      <c r="H279" s="70">
        <f>IF(F279=0,"",SUM(G279/F279)*100)</f>
        <v>-10.8152351849831</v>
      </c>
    </row>
    <row r="280" ht="18.2" customHeight="1" spans="1:8">
      <c r="A280" s="68" t="s">
        <v>918</v>
      </c>
      <c r="B280" s="106">
        <v>50</v>
      </c>
      <c r="C280" s="106"/>
      <c r="D280" s="106"/>
      <c r="E280" s="70"/>
      <c r="F280" s="106">
        <v>7</v>
      </c>
      <c r="G280" s="69"/>
      <c r="H280" s="70"/>
    </row>
    <row r="281" ht="18.2" customHeight="1" spans="1:8">
      <c r="A281" s="68" t="s">
        <v>919</v>
      </c>
      <c r="B281" s="106">
        <v>2052</v>
      </c>
      <c r="C281" s="106"/>
      <c r="D281" s="106">
        <v>1990</v>
      </c>
      <c r="E281" s="70" t="str">
        <f t="shared" ref="E281:E341" si="31">IF(C281=0,"",SUM(D281/C281)*100)</f>
        <v/>
      </c>
      <c r="F281" s="106">
        <v>2039</v>
      </c>
      <c r="G281" s="69">
        <f t="shared" ref="G281:G341" si="32">D281-F281</f>
        <v>-49</v>
      </c>
      <c r="H281" s="70">
        <f t="shared" ref="H281:H341" si="33">IF(F281=0,"",SUM(G281/F281)*100)</f>
        <v>-2.40313879352624</v>
      </c>
    </row>
    <row r="282" ht="18.2" customHeight="1" spans="1:8">
      <c r="A282" s="68" t="s">
        <v>920</v>
      </c>
      <c r="B282" s="106">
        <v>5538</v>
      </c>
      <c r="C282" s="106"/>
      <c r="D282" s="106">
        <v>5608</v>
      </c>
      <c r="E282" s="70" t="str">
        <f t="shared" si="31"/>
        <v/>
      </c>
      <c r="F282" s="106">
        <v>6461</v>
      </c>
      <c r="G282" s="69">
        <f t="shared" si="32"/>
        <v>-853</v>
      </c>
      <c r="H282" s="70">
        <f t="shared" si="33"/>
        <v>-13.2022906670794</v>
      </c>
    </row>
    <row r="283" ht="18.2" customHeight="1" spans="1:8">
      <c r="A283" s="68" t="s">
        <v>921</v>
      </c>
      <c r="B283" s="106">
        <v>261</v>
      </c>
      <c r="C283" s="106"/>
      <c r="D283" s="106">
        <v>574</v>
      </c>
      <c r="E283" s="70" t="str">
        <f t="shared" si="31"/>
        <v/>
      </c>
      <c r="F283" s="106">
        <v>656</v>
      </c>
      <c r="G283" s="69">
        <f t="shared" si="32"/>
        <v>-82</v>
      </c>
      <c r="H283" s="70">
        <f t="shared" si="33"/>
        <v>-12.5</v>
      </c>
    </row>
    <row r="284" ht="18.2" customHeight="1" spans="1:8">
      <c r="A284" s="68" t="s">
        <v>189</v>
      </c>
      <c r="B284" s="106"/>
      <c r="C284" s="106">
        <v>3781</v>
      </c>
      <c r="D284" s="106">
        <v>1305</v>
      </c>
      <c r="E284" s="70">
        <f t="shared" si="31"/>
        <v>34.5146786564401</v>
      </c>
      <c r="F284" s="106">
        <v>197</v>
      </c>
      <c r="G284" s="69">
        <f t="shared" si="32"/>
        <v>1108</v>
      </c>
      <c r="H284" s="70">
        <f t="shared" si="33"/>
        <v>562.43654822335</v>
      </c>
    </row>
    <row r="285" ht="18.2" customHeight="1" spans="1:8">
      <c r="A285" s="68" t="s">
        <v>922</v>
      </c>
      <c r="B285" s="106"/>
      <c r="C285" s="106"/>
      <c r="D285" s="106">
        <v>1305</v>
      </c>
      <c r="E285" s="70" t="str">
        <f t="shared" si="31"/>
        <v/>
      </c>
      <c r="F285" s="106">
        <v>197</v>
      </c>
      <c r="G285" s="69">
        <f t="shared" si="32"/>
        <v>1108</v>
      </c>
      <c r="H285" s="70">
        <f t="shared" si="33"/>
        <v>562.43654822335</v>
      </c>
    </row>
    <row r="286" ht="18.2" customHeight="1" spans="1:8">
      <c r="A286" s="68" t="s">
        <v>190</v>
      </c>
      <c r="B286" s="106">
        <f>B287+B296+B301+B302+B310+B312+B318+B325+B332+B338+B345+B349+B350+B352+B354+B355+B357+B360+B362+B368+B370</f>
        <v>186411</v>
      </c>
      <c r="C286" s="106">
        <v>281881</v>
      </c>
      <c r="D286" s="106">
        <v>242031</v>
      </c>
      <c r="E286" s="70">
        <f t="shared" si="31"/>
        <v>85.8628286404547</v>
      </c>
      <c r="F286" s="106">
        <v>127290</v>
      </c>
      <c r="G286" s="69">
        <f t="shared" si="32"/>
        <v>114741</v>
      </c>
      <c r="H286" s="70">
        <f t="shared" si="33"/>
        <v>90.1414093801556</v>
      </c>
    </row>
    <row r="287" ht="18.2" customHeight="1" spans="1:8">
      <c r="A287" s="68" t="s">
        <v>191</v>
      </c>
      <c r="B287" s="106">
        <f>SUM(B288:B295)</f>
        <v>7653</v>
      </c>
      <c r="C287" s="106">
        <v>4642</v>
      </c>
      <c r="D287" s="106">
        <v>4099</v>
      </c>
      <c r="E287" s="70">
        <f t="shared" si="31"/>
        <v>88.3024558380009</v>
      </c>
      <c r="F287" s="106">
        <v>6478</v>
      </c>
      <c r="G287" s="69">
        <f t="shared" si="32"/>
        <v>-2379</v>
      </c>
      <c r="H287" s="70">
        <f t="shared" si="33"/>
        <v>-36.7242976227231</v>
      </c>
    </row>
    <row r="288" ht="18.2" customHeight="1" spans="1:8">
      <c r="A288" s="68" t="s">
        <v>803</v>
      </c>
      <c r="B288" s="106">
        <v>1094</v>
      </c>
      <c r="C288" s="106"/>
      <c r="D288" s="106">
        <v>567</v>
      </c>
      <c r="E288" s="70" t="str">
        <f t="shared" si="31"/>
        <v/>
      </c>
      <c r="F288" s="106">
        <v>985</v>
      </c>
      <c r="G288" s="69">
        <f t="shared" si="32"/>
        <v>-418</v>
      </c>
      <c r="H288" s="70">
        <f t="shared" si="33"/>
        <v>-42.4365482233503</v>
      </c>
    </row>
    <row r="289" ht="18.2" customHeight="1" spans="1:8">
      <c r="A289" s="68" t="s">
        <v>804</v>
      </c>
      <c r="B289" s="106">
        <v>545</v>
      </c>
      <c r="C289" s="106"/>
      <c r="D289" s="106">
        <v>933</v>
      </c>
      <c r="E289" s="70" t="str">
        <f t="shared" si="31"/>
        <v/>
      </c>
      <c r="F289" s="106">
        <v>718</v>
      </c>
      <c r="G289" s="69">
        <f t="shared" si="32"/>
        <v>215</v>
      </c>
      <c r="H289" s="70">
        <f t="shared" si="33"/>
        <v>29.9442896935933</v>
      </c>
    </row>
    <row r="290" ht="18.2" customHeight="1" spans="1:8">
      <c r="A290" s="68" t="s">
        <v>923</v>
      </c>
      <c r="B290" s="106">
        <v>22</v>
      </c>
      <c r="C290" s="106"/>
      <c r="D290" s="106">
        <v>21</v>
      </c>
      <c r="E290" s="70" t="str">
        <f t="shared" si="31"/>
        <v/>
      </c>
      <c r="F290" s="106">
        <v>19</v>
      </c>
      <c r="G290" s="69">
        <f t="shared" si="32"/>
        <v>2</v>
      </c>
      <c r="H290" s="70">
        <f t="shared" si="33"/>
        <v>10.5263157894737</v>
      </c>
    </row>
    <row r="291" ht="18.2" customHeight="1" spans="1:8">
      <c r="A291" s="68" t="s">
        <v>924</v>
      </c>
      <c r="B291" s="106">
        <v>1812</v>
      </c>
      <c r="C291" s="106"/>
      <c r="D291" s="106">
        <v>1657</v>
      </c>
      <c r="E291" s="70" t="str">
        <f t="shared" si="31"/>
        <v/>
      </c>
      <c r="F291" s="106">
        <v>1720</v>
      </c>
      <c r="G291" s="69">
        <f t="shared" si="32"/>
        <v>-63</v>
      </c>
      <c r="H291" s="70">
        <f t="shared" si="33"/>
        <v>-3.66279069767442</v>
      </c>
    </row>
    <row r="292" ht="18.2" customHeight="1" spans="1:8">
      <c r="A292" s="68" t="s">
        <v>925</v>
      </c>
      <c r="B292" s="106">
        <v>116</v>
      </c>
      <c r="C292" s="106"/>
      <c r="D292" s="106">
        <v>111</v>
      </c>
      <c r="E292" s="70" t="str">
        <f t="shared" si="31"/>
        <v/>
      </c>
      <c r="F292" s="106">
        <v>110</v>
      </c>
      <c r="G292" s="69">
        <f t="shared" si="32"/>
        <v>1</v>
      </c>
      <c r="H292" s="70">
        <f t="shared" si="33"/>
        <v>0.909090909090909</v>
      </c>
    </row>
    <row r="293" ht="18.2" customHeight="1" spans="1:8">
      <c r="A293" s="68" t="s">
        <v>926</v>
      </c>
      <c r="B293" s="106">
        <v>0</v>
      </c>
      <c r="C293" s="106"/>
      <c r="D293" s="106">
        <v>29</v>
      </c>
      <c r="E293" s="70" t="str">
        <f t="shared" si="31"/>
        <v/>
      </c>
      <c r="F293" s="106">
        <v>425</v>
      </c>
      <c r="G293" s="69">
        <f t="shared" si="32"/>
        <v>-396</v>
      </c>
      <c r="H293" s="70">
        <f t="shared" si="33"/>
        <v>-93.1764705882353</v>
      </c>
    </row>
    <row r="294" ht="18.2" customHeight="1" spans="1:8">
      <c r="A294" s="68" t="s">
        <v>807</v>
      </c>
      <c r="B294" s="106">
        <v>483</v>
      </c>
      <c r="C294" s="106"/>
      <c r="D294" s="106">
        <v>282</v>
      </c>
      <c r="E294" s="70" t="str">
        <f t="shared" si="31"/>
        <v/>
      </c>
      <c r="F294" s="106">
        <v>446</v>
      </c>
      <c r="G294" s="69">
        <f t="shared" si="32"/>
        <v>-164</v>
      </c>
      <c r="H294" s="70">
        <f t="shared" si="33"/>
        <v>-36.7713004484305</v>
      </c>
    </row>
    <row r="295" ht="18.2" customHeight="1" spans="1:8">
      <c r="A295" s="68" t="s">
        <v>927</v>
      </c>
      <c r="B295" s="106">
        <v>3581</v>
      </c>
      <c r="C295" s="106"/>
      <c r="D295" s="106">
        <v>499</v>
      </c>
      <c r="E295" s="70" t="str">
        <f t="shared" si="31"/>
        <v/>
      </c>
      <c r="F295" s="106">
        <v>2055</v>
      </c>
      <c r="G295" s="69">
        <f t="shared" si="32"/>
        <v>-1556</v>
      </c>
      <c r="H295" s="70">
        <f t="shared" si="33"/>
        <v>-75.7177615571776</v>
      </c>
    </row>
    <row r="296" ht="18.2" customHeight="1" spans="1:8">
      <c r="A296" s="68" t="s">
        <v>192</v>
      </c>
      <c r="B296" s="106">
        <f>SUM(B297:B300)</f>
        <v>373</v>
      </c>
      <c r="C296" s="106">
        <v>604</v>
      </c>
      <c r="D296" s="106">
        <v>513</v>
      </c>
      <c r="E296" s="70">
        <f t="shared" si="31"/>
        <v>84.9337748344371</v>
      </c>
      <c r="F296" s="106">
        <v>824</v>
      </c>
      <c r="G296" s="69">
        <f t="shared" si="32"/>
        <v>-311</v>
      </c>
      <c r="H296" s="70">
        <f t="shared" si="33"/>
        <v>-37.7427184466019</v>
      </c>
    </row>
    <row r="297" ht="18.2" customHeight="1" spans="1:8">
      <c r="A297" s="68" t="s">
        <v>803</v>
      </c>
      <c r="B297" s="106">
        <v>270</v>
      </c>
      <c r="C297" s="106"/>
      <c r="D297" s="106">
        <v>240</v>
      </c>
      <c r="E297" s="70" t="str">
        <f t="shared" si="31"/>
        <v/>
      </c>
      <c r="F297" s="106">
        <v>377</v>
      </c>
      <c r="G297" s="69">
        <f t="shared" si="32"/>
        <v>-137</v>
      </c>
      <c r="H297" s="70">
        <f t="shared" si="33"/>
        <v>-36.3395225464191</v>
      </c>
    </row>
    <row r="298" ht="18.2" customHeight="1" spans="1:8">
      <c r="A298" s="68" t="s">
        <v>804</v>
      </c>
      <c r="B298" s="106"/>
      <c r="C298" s="106"/>
      <c r="D298" s="106"/>
      <c r="E298" s="70" t="str">
        <f t="shared" si="31"/>
        <v/>
      </c>
      <c r="F298" s="106">
        <v>78</v>
      </c>
      <c r="G298" s="69">
        <f t="shared" si="32"/>
        <v>-78</v>
      </c>
      <c r="H298" s="70">
        <f t="shared" si="33"/>
        <v>-100</v>
      </c>
    </row>
    <row r="299" ht="18.2" customHeight="1" spans="1:8">
      <c r="A299" s="68" t="s">
        <v>928</v>
      </c>
      <c r="B299" s="106"/>
      <c r="C299" s="106"/>
      <c r="D299" s="106"/>
      <c r="E299" s="70" t="str">
        <f t="shared" si="31"/>
        <v/>
      </c>
      <c r="F299" s="106">
        <v>135</v>
      </c>
      <c r="G299" s="69">
        <f t="shared" si="32"/>
        <v>-135</v>
      </c>
      <c r="H299" s="70">
        <f t="shared" si="33"/>
        <v>-100</v>
      </c>
    </row>
    <row r="300" ht="18.2" customHeight="1" spans="1:8">
      <c r="A300" s="68" t="s">
        <v>929</v>
      </c>
      <c r="B300" s="106">
        <v>103</v>
      </c>
      <c r="C300" s="106"/>
      <c r="D300" s="106">
        <v>273</v>
      </c>
      <c r="E300" s="70" t="str">
        <f t="shared" si="31"/>
        <v/>
      </c>
      <c r="F300" s="106">
        <v>234</v>
      </c>
      <c r="G300" s="69">
        <f t="shared" si="32"/>
        <v>39</v>
      </c>
      <c r="H300" s="70">
        <f t="shared" si="33"/>
        <v>16.6666666666667</v>
      </c>
    </row>
    <row r="301" ht="18.2" customHeight="1" spans="1:8">
      <c r="A301" s="68" t="s">
        <v>193</v>
      </c>
      <c r="B301" s="106"/>
      <c r="C301" s="106">
        <v>0</v>
      </c>
      <c r="D301" s="106"/>
      <c r="E301" s="70" t="str">
        <f t="shared" si="31"/>
        <v/>
      </c>
      <c r="F301" s="106"/>
      <c r="G301" s="69">
        <f t="shared" si="32"/>
        <v>0</v>
      </c>
      <c r="H301" s="70" t="str">
        <f t="shared" si="33"/>
        <v/>
      </c>
    </row>
    <row r="302" ht="18.2" customHeight="1" spans="1:8">
      <c r="A302" s="68" t="s">
        <v>194</v>
      </c>
      <c r="B302" s="106">
        <f>SUM(B303:B309)</f>
        <v>55469</v>
      </c>
      <c r="C302" s="106">
        <v>130343</v>
      </c>
      <c r="D302" s="106">
        <v>98478</v>
      </c>
      <c r="E302" s="70">
        <f t="shared" si="31"/>
        <v>75.5529641024067</v>
      </c>
      <c r="F302" s="106">
        <v>94894</v>
      </c>
      <c r="G302" s="69">
        <f t="shared" si="32"/>
        <v>3584</v>
      </c>
      <c r="H302" s="70">
        <f t="shared" si="33"/>
        <v>3.77684574367189</v>
      </c>
    </row>
    <row r="303" ht="18.2" customHeight="1" spans="1:8">
      <c r="A303" s="68" t="s">
        <v>930</v>
      </c>
      <c r="B303" s="106">
        <v>5139</v>
      </c>
      <c r="C303" s="106"/>
      <c r="D303" s="106">
        <v>5085</v>
      </c>
      <c r="E303" s="70" t="str">
        <f t="shared" si="31"/>
        <v/>
      </c>
      <c r="F303" s="106">
        <v>4352</v>
      </c>
      <c r="G303" s="69">
        <f t="shared" si="32"/>
        <v>733</v>
      </c>
      <c r="H303" s="70">
        <f t="shared" si="33"/>
        <v>16.8428308823529</v>
      </c>
    </row>
    <row r="304" ht="18.2" customHeight="1" spans="1:8">
      <c r="A304" s="68" t="s">
        <v>931</v>
      </c>
      <c r="B304" s="106">
        <v>7675</v>
      </c>
      <c r="C304" s="106"/>
      <c r="D304" s="106">
        <v>7751</v>
      </c>
      <c r="E304" s="70" t="str">
        <f t="shared" si="31"/>
        <v/>
      </c>
      <c r="F304" s="106">
        <v>7715</v>
      </c>
      <c r="G304" s="69">
        <f t="shared" si="32"/>
        <v>36</v>
      </c>
      <c r="H304" s="70">
        <f t="shared" si="33"/>
        <v>0.466623460790668</v>
      </c>
    </row>
    <row r="305" ht="18.2" customHeight="1" spans="1:8">
      <c r="A305" s="68" t="s">
        <v>932</v>
      </c>
      <c r="B305" s="106">
        <v>21035</v>
      </c>
      <c r="C305" s="106"/>
      <c r="D305" s="106">
        <v>19008</v>
      </c>
      <c r="E305" s="70" t="str">
        <f t="shared" si="31"/>
        <v/>
      </c>
      <c r="F305" s="106">
        <v>20681</v>
      </c>
      <c r="G305" s="69">
        <f t="shared" si="32"/>
        <v>-1673</v>
      </c>
      <c r="H305" s="70">
        <f t="shared" si="33"/>
        <v>-8.08955079541608</v>
      </c>
    </row>
    <row r="306" ht="18.2" customHeight="1" spans="1:8">
      <c r="A306" s="68" t="s">
        <v>933</v>
      </c>
      <c r="B306" s="106">
        <v>354</v>
      </c>
      <c r="C306" s="106"/>
      <c r="D306" s="106">
        <v>3472</v>
      </c>
      <c r="E306" s="70" t="str">
        <f t="shared" si="31"/>
        <v/>
      </c>
      <c r="F306" s="106">
        <v>395</v>
      </c>
      <c r="G306" s="69">
        <f t="shared" si="32"/>
        <v>3077</v>
      </c>
      <c r="H306" s="70">
        <f t="shared" si="33"/>
        <v>778.987341772152</v>
      </c>
    </row>
    <row r="307" ht="18.2" customHeight="1" spans="1:8">
      <c r="A307" s="68" t="s">
        <v>934</v>
      </c>
      <c r="B307" s="106">
        <v>17269</v>
      </c>
      <c r="C307" s="106"/>
      <c r="D307" s="106">
        <v>60974</v>
      </c>
      <c r="E307" s="70" t="str">
        <f t="shared" si="31"/>
        <v/>
      </c>
      <c r="F307" s="106">
        <v>52913</v>
      </c>
      <c r="G307" s="69">
        <f t="shared" si="32"/>
        <v>8061</v>
      </c>
      <c r="H307" s="70">
        <f t="shared" si="33"/>
        <v>15.2344414416117</v>
      </c>
    </row>
    <row r="308" ht="18.2" customHeight="1" spans="1:8">
      <c r="A308" s="68" t="s">
        <v>935</v>
      </c>
      <c r="B308" s="106">
        <v>3997</v>
      </c>
      <c r="C308" s="106"/>
      <c r="D308" s="106">
        <v>2188</v>
      </c>
      <c r="E308" s="70" t="str">
        <f t="shared" si="31"/>
        <v/>
      </c>
      <c r="F308" s="106">
        <v>8836</v>
      </c>
      <c r="G308" s="69">
        <f t="shared" si="32"/>
        <v>-6648</v>
      </c>
      <c r="H308" s="70">
        <f t="shared" si="33"/>
        <v>-75.2376641014033</v>
      </c>
    </row>
    <row r="309" ht="18.2" customHeight="1" spans="1:8">
      <c r="A309" s="68" t="s">
        <v>936</v>
      </c>
      <c r="B309" s="106">
        <v>0</v>
      </c>
      <c r="C309" s="106"/>
      <c r="D309" s="106"/>
      <c r="E309" s="70" t="str">
        <f t="shared" si="31"/>
        <v/>
      </c>
      <c r="F309" s="106">
        <v>2</v>
      </c>
      <c r="G309" s="69">
        <f t="shared" si="32"/>
        <v>-2</v>
      </c>
      <c r="H309" s="70">
        <f t="shared" si="33"/>
        <v>-100</v>
      </c>
    </row>
    <row r="310" ht="18.2" customHeight="1" spans="1:8">
      <c r="A310" s="68" t="s">
        <v>195</v>
      </c>
      <c r="B310" s="106">
        <f>B311</f>
        <v>9</v>
      </c>
      <c r="C310" s="106">
        <v>8</v>
      </c>
      <c r="D310" s="106">
        <v>8</v>
      </c>
      <c r="E310" s="70">
        <f t="shared" si="31"/>
        <v>100</v>
      </c>
      <c r="F310" s="106">
        <v>21</v>
      </c>
      <c r="G310" s="69">
        <f t="shared" si="32"/>
        <v>-13</v>
      </c>
      <c r="H310" s="70">
        <f t="shared" si="33"/>
        <v>-61.9047619047619</v>
      </c>
    </row>
    <row r="311" ht="18.2" customHeight="1" spans="1:8">
      <c r="A311" s="68" t="s">
        <v>937</v>
      </c>
      <c r="B311" s="106">
        <v>9</v>
      </c>
      <c r="C311" s="106"/>
      <c r="D311" s="106">
        <v>8</v>
      </c>
      <c r="E311" s="70"/>
      <c r="F311" s="106">
        <v>21</v>
      </c>
      <c r="G311" s="69"/>
      <c r="H311" s="70"/>
    </row>
    <row r="312" ht="18.2" customHeight="1" spans="1:8">
      <c r="A312" s="68" t="s">
        <v>196</v>
      </c>
      <c r="B312" s="106">
        <f>SUM(B313:B317)</f>
        <v>1863</v>
      </c>
      <c r="C312" s="106">
        <v>2350</v>
      </c>
      <c r="D312" s="106">
        <v>1865</v>
      </c>
      <c r="E312" s="70"/>
      <c r="F312" s="106">
        <v>1950</v>
      </c>
      <c r="G312" s="69">
        <f t="shared" si="32"/>
        <v>-85</v>
      </c>
      <c r="H312" s="70">
        <f t="shared" si="33"/>
        <v>-4.35897435897436</v>
      </c>
    </row>
    <row r="313" ht="18.2" customHeight="1" spans="1:8">
      <c r="A313" s="68" t="s">
        <v>938</v>
      </c>
      <c r="B313" s="106"/>
      <c r="C313" s="106"/>
      <c r="D313" s="106">
        <v>165</v>
      </c>
      <c r="E313" s="70" t="str">
        <f t="shared" si="31"/>
        <v/>
      </c>
      <c r="F313" s="106">
        <v>298</v>
      </c>
      <c r="G313" s="69">
        <f t="shared" si="32"/>
        <v>-133</v>
      </c>
      <c r="H313" s="70">
        <f t="shared" si="33"/>
        <v>-44.6308724832215</v>
      </c>
    </row>
    <row r="314" ht="18.2" customHeight="1" spans="1:8">
      <c r="A314" s="68" t="s">
        <v>939</v>
      </c>
      <c r="B314" s="106">
        <v>972</v>
      </c>
      <c r="C314" s="106"/>
      <c r="D314" s="106">
        <v>368</v>
      </c>
      <c r="E314" s="70" t="str">
        <f t="shared" si="31"/>
        <v/>
      </c>
      <c r="F314" s="106">
        <v>505</v>
      </c>
      <c r="G314" s="69">
        <f t="shared" si="32"/>
        <v>-137</v>
      </c>
      <c r="H314" s="70">
        <f t="shared" si="33"/>
        <v>-27.1287128712871</v>
      </c>
    </row>
    <row r="315" ht="18.2" customHeight="1" spans="1:8">
      <c r="A315" s="68" t="s">
        <v>940</v>
      </c>
      <c r="B315" s="106"/>
      <c r="C315" s="106"/>
      <c r="D315" s="106">
        <v>58</v>
      </c>
      <c r="E315" s="70" t="str">
        <f t="shared" si="31"/>
        <v/>
      </c>
      <c r="F315" s="106">
        <v>33</v>
      </c>
      <c r="G315" s="69">
        <f t="shared" si="32"/>
        <v>25</v>
      </c>
      <c r="H315" s="70">
        <f t="shared" si="33"/>
        <v>75.7575757575758</v>
      </c>
    </row>
    <row r="316" ht="18.2" customHeight="1" spans="1:8">
      <c r="A316" s="68" t="s">
        <v>941</v>
      </c>
      <c r="B316" s="106"/>
      <c r="C316" s="106"/>
      <c r="D316" s="106">
        <v>99</v>
      </c>
      <c r="E316" s="70" t="str">
        <f t="shared" si="31"/>
        <v/>
      </c>
      <c r="F316" s="106">
        <v>118</v>
      </c>
      <c r="G316" s="69">
        <f t="shared" si="32"/>
        <v>-19</v>
      </c>
      <c r="H316" s="70">
        <f t="shared" si="33"/>
        <v>-16.1016949152542</v>
      </c>
    </row>
    <row r="317" ht="18.2" customHeight="1" spans="1:8">
      <c r="A317" s="68" t="s">
        <v>942</v>
      </c>
      <c r="B317" s="106">
        <v>891</v>
      </c>
      <c r="C317" s="106"/>
      <c r="D317" s="106">
        <v>1175</v>
      </c>
      <c r="E317" s="70" t="str">
        <f t="shared" si="31"/>
        <v/>
      </c>
      <c r="F317" s="106">
        <v>996</v>
      </c>
      <c r="G317" s="69">
        <f t="shared" si="32"/>
        <v>179</v>
      </c>
      <c r="H317" s="70">
        <f t="shared" si="33"/>
        <v>17.9718875502008</v>
      </c>
    </row>
    <row r="318" ht="18.2" customHeight="1" spans="1:8">
      <c r="A318" s="68" t="s">
        <v>197</v>
      </c>
      <c r="B318" s="106">
        <f>SUM(B319:B324)</f>
        <v>2089</v>
      </c>
      <c r="C318" s="106">
        <v>3883</v>
      </c>
      <c r="D318" s="106">
        <v>3549</v>
      </c>
      <c r="E318" s="70">
        <f t="shared" si="31"/>
        <v>91.3984032964203</v>
      </c>
      <c r="F318" s="106">
        <v>7046</v>
      </c>
      <c r="G318" s="69">
        <f t="shared" si="32"/>
        <v>-3497</v>
      </c>
      <c r="H318" s="70">
        <f t="shared" si="33"/>
        <v>-49.6309963099631</v>
      </c>
    </row>
    <row r="319" ht="18.2" customHeight="1" spans="1:8">
      <c r="A319" s="68" t="s">
        <v>943</v>
      </c>
      <c r="B319" s="106">
        <v>1545</v>
      </c>
      <c r="C319" s="106"/>
      <c r="D319" s="106">
        <v>3067</v>
      </c>
      <c r="E319" s="70" t="str">
        <f t="shared" si="31"/>
        <v/>
      </c>
      <c r="F319" s="106">
        <v>6439</v>
      </c>
      <c r="G319" s="69">
        <f t="shared" si="32"/>
        <v>-3372</v>
      </c>
      <c r="H319" s="70">
        <f t="shared" si="33"/>
        <v>-52.3683801832583</v>
      </c>
    </row>
    <row r="320" ht="18.2" customHeight="1" spans="1:8">
      <c r="A320" s="68" t="s">
        <v>944</v>
      </c>
      <c r="B320" s="106">
        <v>31</v>
      </c>
      <c r="C320" s="106"/>
      <c r="D320" s="106">
        <v>32</v>
      </c>
      <c r="E320" s="70"/>
      <c r="F320" s="106">
        <v>27</v>
      </c>
      <c r="G320" s="69">
        <f t="shared" si="32"/>
        <v>5</v>
      </c>
      <c r="H320" s="70">
        <f t="shared" si="33"/>
        <v>18.5185185185185</v>
      </c>
    </row>
    <row r="321" ht="18.2" customHeight="1" spans="1:8">
      <c r="A321" s="68" t="s">
        <v>945</v>
      </c>
      <c r="B321" s="106">
        <v>227</v>
      </c>
      <c r="C321" s="106"/>
      <c r="D321" s="106"/>
      <c r="E321" s="70" t="str">
        <f t="shared" si="31"/>
        <v/>
      </c>
      <c r="F321" s="106"/>
      <c r="G321" s="69">
        <f t="shared" si="32"/>
        <v>0</v>
      </c>
      <c r="H321" s="70" t="str">
        <f t="shared" si="33"/>
        <v/>
      </c>
    </row>
    <row r="322" ht="18.2" customHeight="1" spans="1:8">
      <c r="A322" s="68" t="s">
        <v>946</v>
      </c>
      <c r="B322" s="106">
        <v>286</v>
      </c>
      <c r="C322" s="106"/>
      <c r="D322" s="106">
        <v>302</v>
      </c>
      <c r="E322" s="70" t="str">
        <f t="shared" si="31"/>
        <v/>
      </c>
      <c r="F322" s="106">
        <v>337</v>
      </c>
      <c r="G322" s="69">
        <f t="shared" si="32"/>
        <v>-35</v>
      </c>
      <c r="H322" s="70">
        <f t="shared" si="33"/>
        <v>-10.3857566765579</v>
      </c>
    </row>
    <row r="323" ht="18.2" customHeight="1" spans="1:8">
      <c r="A323" s="68" t="s">
        <v>947</v>
      </c>
      <c r="B323" s="106">
        <v>0</v>
      </c>
      <c r="C323" s="106"/>
      <c r="D323" s="106">
        <v>92</v>
      </c>
      <c r="E323" s="70" t="str">
        <f t="shared" si="31"/>
        <v/>
      </c>
      <c r="F323" s="106">
        <v>180</v>
      </c>
      <c r="G323" s="69">
        <f t="shared" si="32"/>
        <v>-88</v>
      </c>
      <c r="H323" s="70">
        <f t="shared" si="33"/>
        <v>-48.8888888888889</v>
      </c>
    </row>
    <row r="324" ht="18.2" customHeight="1" spans="1:8">
      <c r="A324" s="68" t="s">
        <v>948</v>
      </c>
      <c r="B324" s="106">
        <v>0</v>
      </c>
      <c r="C324" s="106"/>
      <c r="D324" s="106">
        <v>56</v>
      </c>
      <c r="E324" s="70" t="str">
        <f t="shared" si="31"/>
        <v/>
      </c>
      <c r="F324" s="106">
        <v>63</v>
      </c>
      <c r="G324" s="69">
        <f t="shared" si="32"/>
        <v>-7</v>
      </c>
      <c r="H324" s="70">
        <f t="shared" si="33"/>
        <v>-11.1111111111111</v>
      </c>
    </row>
    <row r="325" ht="18.2" customHeight="1" spans="1:8">
      <c r="A325" s="68" t="s">
        <v>198</v>
      </c>
      <c r="B325" s="106">
        <f>SUM(B326:B331)</f>
        <v>5780</v>
      </c>
      <c r="C325" s="106">
        <v>7284</v>
      </c>
      <c r="D325" s="106">
        <v>5220</v>
      </c>
      <c r="E325" s="70">
        <f t="shared" si="31"/>
        <v>71.66392092257</v>
      </c>
      <c r="F325" s="106">
        <v>5143</v>
      </c>
      <c r="G325" s="69">
        <f t="shared" si="32"/>
        <v>77</v>
      </c>
      <c r="H325" s="70">
        <f t="shared" si="33"/>
        <v>1.49718063387128</v>
      </c>
    </row>
    <row r="326" ht="18.2" customHeight="1" spans="1:8">
      <c r="A326" s="68" t="s">
        <v>949</v>
      </c>
      <c r="B326" s="106">
        <v>587</v>
      </c>
      <c r="C326" s="106"/>
      <c r="D326" s="106">
        <v>234</v>
      </c>
      <c r="E326" s="70" t="str">
        <f t="shared" si="31"/>
        <v/>
      </c>
      <c r="F326" s="106">
        <v>511</v>
      </c>
      <c r="G326" s="69">
        <f t="shared" si="32"/>
        <v>-277</v>
      </c>
      <c r="H326" s="70">
        <f t="shared" si="33"/>
        <v>-54.2074363992172</v>
      </c>
    </row>
    <row r="327" ht="18.2" customHeight="1" spans="1:8">
      <c r="A327" s="68" t="s">
        <v>950</v>
      </c>
      <c r="B327" s="106">
        <v>4253</v>
      </c>
      <c r="C327" s="106"/>
      <c r="D327" s="106">
        <v>4143</v>
      </c>
      <c r="E327" s="70" t="str">
        <f t="shared" si="31"/>
        <v/>
      </c>
      <c r="F327" s="106">
        <v>3634</v>
      </c>
      <c r="G327" s="69">
        <f t="shared" si="32"/>
        <v>509</v>
      </c>
      <c r="H327" s="70">
        <f t="shared" si="33"/>
        <v>14.0066042927903</v>
      </c>
    </row>
    <row r="328" ht="18.2" customHeight="1" spans="1:8">
      <c r="A328" s="68" t="s">
        <v>951</v>
      </c>
      <c r="B328" s="106">
        <v>0</v>
      </c>
      <c r="C328" s="106"/>
      <c r="D328" s="106">
        <v>229</v>
      </c>
      <c r="E328" s="70" t="str">
        <f t="shared" si="31"/>
        <v/>
      </c>
      <c r="F328" s="106">
        <v>209</v>
      </c>
      <c r="G328" s="69">
        <f t="shared" si="32"/>
        <v>20</v>
      </c>
      <c r="H328" s="70">
        <f t="shared" si="33"/>
        <v>9.56937799043062</v>
      </c>
    </row>
    <row r="329" ht="18.2" customHeight="1" spans="1:8">
      <c r="A329" s="68" t="s">
        <v>952</v>
      </c>
      <c r="B329" s="106">
        <v>0</v>
      </c>
      <c r="C329" s="106"/>
      <c r="D329" s="106">
        <v>89</v>
      </c>
      <c r="E329" s="70" t="str">
        <f t="shared" si="31"/>
        <v/>
      </c>
      <c r="F329" s="106">
        <v>177</v>
      </c>
      <c r="G329" s="69">
        <f t="shared" si="32"/>
        <v>-88</v>
      </c>
      <c r="H329" s="70">
        <f t="shared" si="33"/>
        <v>-49.7175141242938</v>
      </c>
    </row>
    <row r="330" ht="18.2" customHeight="1" spans="1:8">
      <c r="A330" s="68" t="s">
        <v>953</v>
      </c>
      <c r="B330" s="106">
        <v>14</v>
      </c>
      <c r="C330" s="106"/>
      <c r="D330" s="106">
        <v>515</v>
      </c>
      <c r="E330" s="70" t="str">
        <f t="shared" si="31"/>
        <v/>
      </c>
      <c r="F330" s="106">
        <v>491</v>
      </c>
      <c r="G330" s="69">
        <f t="shared" si="32"/>
        <v>24</v>
      </c>
      <c r="H330" s="70">
        <f t="shared" si="33"/>
        <v>4.88798370672098</v>
      </c>
    </row>
    <row r="331" ht="18.2" customHeight="1" spans="1:8">
      <c r="A331" s="68" t="s">
        <v>954</v>
      </c>
      <c r="B331" s="106">
        <v>926</v>
      </c>
      <c r="C331" s="106"/>
      <c r="D331" s="106">
        <v>10</v>
      </c>
      <c r="E331" s="70" t="str">
        <f t="shared" si="31"/>
        <v/>
      </c>
      <c r="F331" s="106">
        <v>121</v>
      </c>
      <c r="G331" s="69">
        <f t="shared" si="32"/>
        <v>-111</v>
      </c>
      <c r="H331" s="70">
        <f t="shared" si="33"/>
        <v>-91.7355371900827</v>
      </c>
    </row>
    <row r="332" ht="18.2" customHeight="1" spans="1:8">
      <c r="A332" s="68" t="s">
        <v>199</v>
      </c>
      <c r="B332" s="106">
        <f>SUM(B333:B337)</f>
        <v>1851</v>
      </c>
      <c r="C332" s="106">
        <v>2052</v>
      </c>
      <c r="D332" s="106">
        <v>2011</v>
      </c>
      <c r="E332" s="70">
        <f t="shared" si="31"/>
        <v>98.0019493177388</v>
      </c>
      <c r="F332" s="106">
        <v>1654</v>
      </c>
      <c r="G332" s="69">
        <f t="shared" si="32"/>
        <v>357</v>
      </c>
      <c r="H332" s="70">
        <f t="shared" si="33"/>
        <v>21.584038694075</v>
      </c>
    </row>
    <row r="333" ht="18.2" customHeight="1" spans="1:8">
      <c r="A333" s="68" t="s">
        <v>955</v>
      </c>
      <c r="B333" s="106">
        <v>49</v>
      </c>
      <c r="C333" s="106"/>
      <c r="D333" s="106">
        <v>93</v>
      </c>
      <c r="E333" s="70" t="str">
        <f t="shared" si="31"/>
        <v/>
      </c>
      <c r="F333" s="106">
        <v>98</v>
      </c>
      <c r="G333" s="69">
        <f t="shared" si="32"/>
        <v>-5</v>
      </c>
      <c r="H333" s="70">
        <f t="shared" si="33"/>
        <v>-5.10204081632653</v>
      </c>
    </row>
    <row r="334" ht="18.2" customHeight="1" spans="1:8">
      <c r="A334" s="68" t="s">
        <v>956</v>
      </c>
      <c r="B334" s="106"/>
      <c r="C334" s="106"/>
      <c r="D334" s="106">
        <v>138</v>
      </c>
      <c r="E334" s="70" t="str">
        <f t="shared" si="31"/>
        <v/>
      </c>
      <c r="F334" s="106">
        <v>126</v>
      </c>
      <c r="G334" s="69">
        <f t="shared" si="32"/>
        <v>12</v>
      </c>
      <c r="H334" s="70">
        <f t="shared" si="33"/>
        <v>9.52380952380952</v>
      </c>
    </row>
    <row r="335" ht="18.2" customHeight="1" spans="1:8">
      <c r="A335" s="68" t="s">
        <v>957</v>
      </c>
      <c r="B335" s="106">
        <v>1794</v>
      </c>
      <c r="C335" s="106"/>
      <c r="D335" s="106">
        <v>1750</v>
      </c>
      <c r="E335" s="70" t="str">
        <f t="shared" si="31"/>
        <v/>
      </c>
      <c r="F335" s="106">
        <v>1410</v>
      </c>
      <c r="G335" s="69">
        <f t="shared" si="32"/>
        <v>340</v>
      </c>
      <c r="H335" s="70">
        <f t="shared" si="33"/>
        <v>24.113475177305</v>
      </c>
    </row>
    <row r="336" ht="18.2" customHeight="1" spans="1:8">
      <c r="A336" s="68" t="s">
        <v>958</v>
      </c>
      <c r="B336" s="106"/>
      <c r="C336" s="106"/>
      <c r="D336" s="106">
        <v>22</v>
      </c>
      <c r="E336" s="70"/>
      <c r="F336" s="106"/>
      <c r="G336" s="69"/>
      <c r="H336" s="70"/>
    </row>
    <row r="337" ht="18.2" customHeight="1" spans="1:8">
      <c r="A337" s="68" t="s">
        <v>959</v>
      </c>
      <c r="B337" s="106">
        <v>8</v>
      </c>
      <c r="C337" s="106"/>
      <c r="D337" s="106">
        <v>8</v>
      </c>
      <c r="E337" s="70" t="str">
        <f t="shared" si="31"/>
        <v/>
      </c>
      <c r="F337" s="106">
        <v>20</v>
      </c>
      <c r="G337" s="69">
        <f t="shared" si="32"/>
        <v>-12</v>
      </c>
      <c r="H337" s="70">
        <f t="shared" si="33"/>
        <v>-60</v>
      </c>
    </row>
    <row r="338" ht="18.2" customHeight="1" spans="1:8">
      <c r="A338" s="68" t="s">
        <v>200</v>
      </c>
      <c r="B338" s="106">
        <f>SUM(B339:B344)</f>
        <v>521</v>
      </c>
      <c r="C338" s="106">
        <v>4456</v>
      </c>
      <c r="D338" s="106">
        <v>2981</v>
      </c>
      <c r="E338" s="70">
        <f t="shared" si="31"/>
        <v>66.8985637342908</v>
      </c>
      <c r="F338" s="106">
        <v>663</v>
      </c>
      <c r="G338" s="69">
        <f t="shared" si="32"/>
        <v>2318</v>
      </c>
      <c r="H338" s="70">
        <f t="shared" si="33"/>
        <v>349.622926093514</v>
      </c>
    </row>
    <row r="339" ht="18.2" customHeight="1" spans="1:8">
      <c r="A339" s="68" t="s">
        <v>803</v>
      </c>
      <c r="B339" s="106">
        <v>317</v>
      </c>
      <c r="C339" s="106"/>
      <c r="D339" s="106">
        <v>299</v>
      </c>
      <c r="E339" s="70" t="str">
        <f t="shared" si="31"/>
        <v/>
      </c>
      <c r="F339" s="106">
        <v>302</v>
      </c>
      <c r="G339" s="69">
        <f t="shared" si="32"/>
        <v>-3</v>
      </c>
      <c r="H339" s="70">
        <f t="shared" si="33"/>
        <v>-0.993377483443709</v>
      </c>
    </row>
    <row r="340" ht="18.2" customHeight="1" spans="1:8">
      <c r="A340" s="68" t="s">
        <v>804</v>
      </c>
      <c r="B340" s="106">
        <v>4</v>
      </c>
      <c r="C340" s="106"/>
      <c r="D340" s="106"/>
      <c r="E340" s="70" t="str">
        <f t="shared" si="31"/>
        <v/>
      </c>
      <c r="F340" s="106">
        <v>4</v>
      </c>
      <c r="G340" s="69">
        <f t="shared" si="32"/>
        <v>-4</v>
      </c>
      <c r="H340" s="70">
        <f t="shared" si="33"/>
        <v>-100</v>
      </c>
    </row>
    <row r="341" ht="18.2" customHeight="1" spans="1:8">
      <c r="A341" s="68" t="s">
        <v>960</v>
      </c>
      <c r="B341" s="106">
        <v>177</v>
      </c>
      <c r="C341" s="106"/>
      <c r="D341" s="106">
        <v>2623</v>
      </c>
      <c r="E341" s="70" t="str">
        <f t="shared" si="31"/>
        <v/>
      </c>
      <c r="F341" s="106">
        <v>218</v>
      </c>
      <c r="G341" s="69">
        <f t="shared" si="32"/>
        <v>2405</v>
      </c>
      <c r="H341" s="70">
        <f t="shared" si="33"/>
        <v>1103.21100917431</v>
      </c>
    </row>
    <row r="342" ht="18.2" customHeight="1" spans="1:8">
      <c r="A342" s="68" t="s">
        <v>961</v>
      </c>
      <c r="B342" s="106"/>
      <c r="C342" s="106"/>
      <c r="D342" s="106"/>
      <c r="E342" s="70"/>
      <c r="F342" s="106">
        <v>7</v>
      </c>
      <c r="G342" s="69"/>
      <c r="H342" s="70"/>
    </row>
    <row r="343" ht="18.2" customHeight="1" spans="1:8">
      <c r="A343" s="68" t="s">
        <v>962</v>
      </c>
      <c r="B343" s="106"/>
      <c r="C343" s="106"/>
      <c r="D343" s="106"/>
      <c r="E343" s="70" t="str">
        <f>IF(C343=0,"",SUM(D343/C343)*100)</f>
        <v/>
      </c>
      <c r="F343" s="106">
        <v>81</v>
      </c>
      <c r="G343" s="69">
        <f t="shared" ref="G343:G360" si="34">D343-F343</f>
        <v>-81</v>
      </c>
      <c r="H343" s="70">
        <f t="shared" ref="H343:H360" si="35">IF(F343=0,"",SUM(G343/F343)*100)</f>
        <v>-100</v>
      </c>
    </row>
    <row r="344" ht="18.2" customHeight="1" spans="1:8">
      <c r="A344" s="68" t="s">
        <v>963</v>
      </c>
      <c r="B344" s="106">
        <v>23</v>
      </c>
      <c r="C344" s="106"/>
      <c r="D344" s="106">
        <v>59</v>
      </c>
      <c r="E344" s="70" t="str">
        <f>IF(C344=0,"",SUM(D344/C344)*100)</f>
        <v/>
      </c>
      <c r="F344" s="106">
        <v>51</v>
      </c>
      <c r="G344" s="69">
        <f t="shared" si="34"/>
        <v>8</v>
      </c>
      <c r="H344" s="70">
        <f t="shared" si="35"/>
        <v>15.6862745098039</v>
      </c>
    </row>
    <row r="345" ht="18.2" customHeight="1" spans="1:8">
      <c r="A345" s="68" t="s">
        <v>201</v>
      </c>
      <c r="B345" s="106">
        <f>SUM(B346:B348)</f>
        <v>333</v>
      </c>
      <c r="C345" s="106">
        <v>304</v>
      </c>
      <c r="D345" s="106">
        <v>299</v>
      </c>
      <c r="E345" s="70">
        <f>IF(C345=0,"",SUM(D345/C345)*100)</f>
        <v>98.3552631578947</v>
      </c>
      <c r="F345" s="106">
        <v>335</v>
      </c>
      <c r="G345" s="69">
        <f t="shared" si="34"/>
        <v>-36</v>
      </c>
      <c r="H345" s="70">
        <f t="shared" si="35"/>
        <v>-10.7462686567164</v>
      </c>
    </row>
    <row r="346" ht="18.2" customHeight="1" spans="1:8">
      <c r="A346" s="68" t="s">
        <v>803</v>
      </c>
      <c r="B346" s="106">
        <v>304</v>
      </c>
      <c r="C346" s="106"/>
      <c r="D346" s="106">
        <v>270</v>
      </c>
      <c r="E346" s="70" t="str">
        <f>IF(C346=0,"",SUM(D346/C346)*100)</f>
        <v/>
      </c>
      <c r="F346" s="106">
        <v>308</v>
      </c>
      <c r="G346" s="69">
        <f t="shared" si="34"/>
        <v>-38</v>
      </c>
      <c r="H346" s="70">
        <f t="shared" si="35"/>
        <v>-12.3376623376623</v>
      </c>
    </row>
    <row r="347" ht="18.2" customHeight="1" spans="1:8">
      <c r="A347" s="68" t="s">
        <v>804</v>
      </c>
      <c r="B347" s="106"/>
      <c r="C347" s="106"/>
      <c r="D347" s="106"/>
      <c r="E347" s="70" t="str">
        <f>IF(C347=0,"",SUM(D347/C347)*100)</f>
        <v/>
      </c>
      <c r="F347" s="106">
        <v>5</v>
      </c>
      <c r="G347" s="69">
        <f t="shared" si="34"/>
        <v>-5</v>
      </c>
      <c r="H347" s="70">
        <f t="shared" si="35"/>
        <v>-100</v>
      </c>
    </row>
    <row r="348" ht="18.2" customHeight="1" spans="1:8">
      <c r="A348" s="68" t="s">
        <v>964</v>
      </c>
      <c r="B348" s="106">
        <v>29</v>
      </c>
      <c r="C348" s="106"/>
      <c r="D348" s="106">
        <v>29</v>
      </c>
      <c r="E348" s="70" t="str">
        <f>IF(C348=0,"",SUM(D349/C348)*100)</f>
        <v/>
      </c>
      <c r="F348" s="106">
        <v>22</v>
      </c>
      <c r="G348" s="69">
        <f t="shared" si="34"/>
        <v>7</v>
      </c>
      <c r="H348" s="70">
        <f t="shared" si="35"/>
        <v>31.8181818181818</v>
      </c>
    </row>
    <row r="349" ht="18.2" customHeight="1" spans="1:8">
      <c r="A349" s="68" t="s">
        <v>202</v>
      </c>
      <c r="B349" s="106"/>
      <c r="C349" s="106">
        <v>0</v>
      </c>
      <c r="D349" s="106"/>
      <c r="E349" s="70" t="str">
        <f>IF(C349=0,"",SUM(#REF!/C349)*100)</f>
        <v/>
      </c>
      <c r="F349" s="106"/>
      <c r="G349" s="69">
        <f t="shared" si="34"/>
        <v>0</v>
      </c>
      <c r="H349" s="70" t="str">
        <f t="shared" si="35"/>
        <v/>
      </c>
    </row>
    <row r="350" ht="18.2" customHeight="1" spans="1:8">
      <c r="A350" s="68" t="s">
        <v>203</v>
      </c>
      <c r="B350" s="106">
        <f>SUM(B351:B351)</f>
        <v>260</v>
      </c>
      <c r="C350" s="106">
        <v>445</v>
      </c>
      <c r="D350" s="106">
        <v>328</v>
      </c>
      <c r="E350" s="70">
        <f t="shared" ref="E350:E360" si="36">IF(C350=0,"",SUM(D350/C350)*100)</f>
        <v>73.7078651685393</v>
      </c>
      <c r="F350" s="106">
        <v>379</v>
      </c>
      <c r="G350" s="69">
        <f t="shared" si="34"/>
        <v>-51</v>
      </c>
      <c r="H350" s="70">
        <f t="shared" si="35"/>
        <v>-13.4564643799472</v>
      </c>
    </row>
    <row r="351" ht="18.2" customHeight="1" spans="1:8">
      <c r="A351" s="68" t="s">
        <v>965</v>
      </c>
      <c r="B351" s="106">
        <v>260</v>
      </c>
      <c r="C351" s="106"/>
      <c r="D351" s="106">
        <v>328</v>
      </c>
      <c r="E351" s="70" t="str">
        <f t="shared" si="36"/>
        <v/>
      </c>
      <c r="F351" s="106">
        <v>379</v>
      </c>
      <c r="G351" s="69">
        <f t="shared" si="34"/>
        <v>-51</v>
      </c>
      <c r="H351" s="70">
        <f t="shared" si="35"/>
        <v>-13.4564643799472</v>
      </c>
    </row>
    <row r="352" ht="18.2" customHeight="1" spans="1:8">
      <c r="A352" s="68" t="s">
        <v>204</v>
      </c>
      <c r="B352" s="106"/>
      <c r="C352" s="106">
        <v>0</v>
      </c>
      <c r="D352" s="106"/>
      <c r="E352" s="70" t="str">
        <f t="shared" si="36"/>
        <v/>
      </c>
      <c r="F352" s="106">
        <v>15</v>
      </c>
      <c r="G352" s="69">
        <f t="shared" si="34"/>
        <v>-15</v>
      </c>
      <c r="H352" s="70">
        <f t="shared" si="35"/>
        <v>-100</v>
      </c>
    </row>
    <row r="353" ht="18.2" customHeight="1" spans="1:8">
      <c r="A353" s="68" t="s">
        <v>966</v>
      </c>
      <c r="B353" s="106"/>
      <c r="C353" s="106"/>
      <c r="D353" s="106"/>
      <c r="E353" s="70" t="str">
        <f t="shared" si="36"/>
        <v/>
      </c>
      <c r="F353" s="106">
        <v>15</v>
      </c>
      <c r="G353" s="69">
        <f t="shared" si="34"/>
        <v>-15</v>
      </c>
      <c r="H353" s="70">
        <f t="shared" si="35"/>
        <v>-100</v>
      </c>
    </row>
    <row r="354" ht="18.2" customHeight="1" spans="1:8">
      <c r="A354" s="68" t="s">
        <v>205</v>
      </c>
      <c r="B354" s="106"/>
      <c r="C354" s="106">
        <v>0</v>
      </c>
      <c r="D354" s="106"/>
      <c r="E354" s="70" t="str">
        <f t="shared" si="36"/>
        <v/>
      </c>
      <c r="F354" s="106"/>
      <c r="G354" s="69">
        <f t="shared" si="34"/>
        <v>0</v>
      </c>
      <c r="H354" s="70" t="str">
        <f t="shared" si="35"/>
        <v/>
      </c>
    </row>
    <row r="355" ht="18.2" customHeight="1" spans="1:8">
      <c r="A355" s="68" t="s">
        <v>206</v>
      </c>
      <c r="B355" s="106"/>
      <c r="C355" s="106">
        <v>7</v>
      </c>
      <c r="D355" s="106">
        <v>7</v>
      </c>
      <c r="E355" s="70">
        <f t="shared" si="36"/>
        <v>100</v>
      </c>
      <c r="F355" s="106"/>
      <c r="G355" s="69">
        <f t="shared" si="34"/>
        <v>7</v>
      </c>
      <c r="H355" s="70" t="str">
        <f t="shared" si="35"/>
        <v/>
      </c>
    </row>
    <row r="356" ht="18.2" customHeight="1" spans="1:8">
      <c r="A356" s="68" t="s">
        <v>967</v>
      </c>
      <c r="B356" s="106"/>
      <c r="C356" s="106"/>
      <c r="D356" s="106">
        <v>7</v>
      </c>
      <c r="E356" s="70"/>
      <c r="F356" s="106"/>
      <c r="G356" s="69"/>
      <c r="H356" s="70"/>
    </row>
    <row r="357" ht="18.2" customHeight="1" spans="1:8">
      <c r="A357" s="68" t="s">
        <v>207</v>
      </c>
      <c r="B357" s="106">
        <f>SUM(B358:B359)</f>
        <v>106898</v>
      </c>
      <c r="C357" s="106">
        <v>119261</v>
      </c>
      <c r="D357" s="106">
        <v>119261</v>
      </c>
      <c r="E357" s="70">
        <f t="shared" si="36"/>
        <v>100</v>
      </c>
      <c r="F357" s="106">
        <v>5258</v>
      </c>
      <c r="G357" s="69">
        <f t="shared" si="34"/>
        <v>114003</v>
      </c>
      <c r="H357" s="70">
        <f t="shared" si="35"/>
        <v>2168.18181818182</v>
      </c>
    </row>
    <row r="358" ht="18.2" customHeight="1" spans="1:8">
      <c r="A358" s="68" t="s">
        <v>968</v>
      </c>
      <c r="B358" s="106">
        <v>4200</v>
      </c>
      <c r="C358" s="106"/>
      <c r="D358" s="106"/>
      <c r="E358" s="70" t="str">
        <f t="shared" si="36"/>
        <v/>
      </c>
      <c r="F358" s="106">
        <v>5258</v>
      </c>
      <c r="G358" s="69">
        <f t="shared" si="34"/>
        <v>-5258</v>
      </c>
      <c r="H358" s="70">
        <f t="shared" si="35"/>
        <v>-100</v>
      </c>
    </row>
    <row r="359" ht="18.2" customHeight="1" spans="1:8">
      <c r="A359" s="68" t="s">
        <v>969</v>
      </c>
      <c r="B359" s="106">
        <v>102698</v>
      </c>
      <c r="C359" s="106"/>
      <c r="D359" s="106">
        <v>119261</v>
      </c>
      <c r="E359" s="70"/>
      <c r="F359" s="106"/>
      <c r="G359" s="69"/>
      <c r="H359" s="70"/>
    </row>
    <row r="360" ht="18.2" customHeight="1" spans="1:8">
      <c r="A360" s="68" t="s">
        <v>208</v>
      </c>
      <c r="B360" s="106">
        <f>B361</f>
        <v>100</v>
      </c>
      <c r="C360" s="106">
        <v>0</v>
      </c>
      <c r="D360" s="106"/>
      <c r="E360" s="70" t="str">
        <f t="shared" si="36"/>
        <v/>
      </c>
      <c r="F360" s="106">
        <v>32</v>
      </c>
      <c r="G360" s="69">
        <f t="shared" si="34"/>
        <v>-32</v>
      </c>
      <c r="H360" s="70">
        <f t="shared" si="35"/>
        <v>-100</v>
      </c>
    </row>
    <row r="361" ht="18.2" customHeight="1" spans="1:8">
      <c r="A361" s="68" t="s">
        <v>970</v>
      </c>
      <c r="B361" s="106">
        <v>100</v>
      </c>
      <c r="C361" s="106"/>
      <c r="D361" s="106"/>
      <c r="E361" s="70"/>
      <c r="F361" s="106">
        <v>32</v>
      </c>
      <c r="G361" s="69"/>
      <c r="H361" s="70"/>
    </row>
    <row r="362" ht="18.2" customHeight="1" spans="1:8">
      <c r="A362" s="68" t="s">
        <v>209</v>
      </c>
      <c r="B362" s="106">
        <f>SUM(B363:B367)</f>
        <v>1490</v>
      </c>
      <c r="C362" s="106">
        <v>1549</v>
      </c>
      <c r="D362" s="106">
        <v>1348</v>
      </c>
      <c r="E362" s="70">
        <f t="shared" ref="E362:E427" si="37">IF(C362=0,"",SUM(D362/C362)*100)</f>
        <v>87.0238863783086</v>
      </c>
      <c r="F362" s="106">
        <v>1538</v>
      </c>
      <c r="G362" s="69">
        <f t="shared" ref="G362:G425" si="38">D362-F362</f>
        <v>-190</v>
      </c>
      <c r="H362" s="70">
        <f t="shared" ref="H362:H425" si="39">IF(F362=0,"",SUM(G362/F362)*100)</f>
        <v>-12.3537061118335</v>
      </c>
    </row>
    <row r="363" ht="18.2" customHeight="1" spans="1:8">
      <c r="A363" s="68" t="s">
        <v>803</v>
      </c>
      <c r="B363" s="106">
        <v>205</v>
      </c>
      <c r="C363" s="106"/>
      <c r="D363" s="106">
        <v>204</v>
      </c>
      <c r="E363" s="70" t="str">
        <f t="shared" si="37"/>
        <v/>
      </c>
      <c r="F363" s="106">
        <v>176</v>
      </c>
      <c r="G363" s="69">
        <f t="shared" si="38"/>
        <v>28</v>
      </c>
      <c r="H363" s="70">
        <f t="shared" si="39"/>
        <v>15.9090909090909</v>
      </c>
    </row>
    <row r="364" ht="18.2" customHeight="1" spans="1:8">
      <c r="A364" s="68" t="s">
        <v>804</v>
      </c>
      <c r="B364" s="106">
        <v>157</v>
      </c>
      <c r="C364" s="106"/>
      <c r="D364" s="106">
        <v>94</v>
      </c>
      <c r="E364" s="70" t="str">
        <f t="shared" si="37"/>
        <v/>
      </c>
      <c r="F364" s="106">
        <v>111</v>
      </c>
      <c r="G364" s="69">
        <f t="shared" si="38"/>
        <v>-17</v>
      </c>
      <c r="H364" s="70">
        <f t="shared" si="39"/>
        <v>-15.3153153153153</v>
      </c>
    </row>
    <row r="365" ht="18.2" customHeight="1" spans="1:8">
      <c r="A365" s="68" t="s">
        <v>971</v>
      </c>
      <c r="B365" s="106">
        <v>182</v>
      </c>
      <c r="C365" s="106"/>
      <c r="D365" s="106">
        <v>219</v>
      </c>
      <c r="E365" s="70" t="str">
        <f t="shared" si="37"/>
        <v/>
      </c>
      <c r="F365" s="106">
        <v>310</v>
      </c>
      <c r="G365" s="69">
        <f t="shared" si="38"/>
        <v>-91</v>
      </c>
      <c r="H365" s="70">
        <f t="shared" si="39"/>
        <v>-29.3548387096774</v>
      </c>
    </row>
    <row r="366" ht="18.2" customHeight="1" spans="1:8">
      <c r="A366" s="68" t="s">
        <v>807</v>
      </c>
      <c r="B366" s="106">
        <v>680</v>
      </c>
      <c r="C366" s="106"/>
      <c r="D366" s="106">
        <v>574</v>
      </c>
      <c r="E366" s="70" t="str">
        <f t="shared" si="37"/>
        <v/>
      </c>
      <c r="F366" s="106">
        <v>671</v>
      </c>
      <c r="G366" s="69">
        <f t="shared" si="38"/>
        <v>-97</v>
      </c>
      <c r="H366" s="70">
        <f t="shared" si="39"/>
        <v>-14.4560357675112</v>
      </c>
    </row>
    <row r="367" ht="18.2" customHeight="1" spans="1:8">
      <c r="A367" s="68" t="s">
        <v>972</v>
      </c>
      <c r="B367" s="106">
        <v>266</v>
      </c>
      <c r="C367" s="106"/>
      <c r="D367" s="106">
        <v>257</v>
      </c>
      <c r="E367" s="70" t="str">
        <f t="shared" si="37"/>
        <v/>
      </c>
      <c r="F367" s="106">
        <v>270</v>
      </c>
      <c r="G367" s="69">
        <f t="shared" si="38"/>
        <v>-13</v>
      </c>
      <c r="H367" s="70">
        <f t="shared" si="39"/>
        <v>-4.81481481481481</v>
      </c>
    </row>
    <row r="368" ht="18.2" customHeight="1" spans="1:8">
      <c r="A368" s="68" t="s">
        <v>210</v>
      </c>
      <c r="B368" s="106">
        <f>B369</f>
        <v>123</v>
      </c>
      <c r="C368" s="106">
        <v>748</v>
      </c>
      <c r="D368" s="106">
        <v>748</v>
      </c>
      <c r="E368" s="70"/>
      <c r="F368" s="106"/>
      <c r="G368" s="69"/>
      <c r="H368" s="70"/>
    </row>
    <row r="369" ht="18.2" customHeight="1" spans="1:8">
      <c r="A369" s="68" t="s">
        <v>973</v>
      </c>
      <c r="B369" s="106">
        <v>123</v>
      </c>
      <c r="C369" s="106"/>
      <c r="D369" s="106">
        <v>748</v>
      </c>
      <c r="E369" s="70"/>
      <c r="F369" s="106"/>
      <c r="G369" s="69"/>
      <c r="H369" s="70"/>
    </row>
    <row r="370" ht="18.2" customHeight="1" spans="1:8">
      <c r="A370" s="68" t="s">
        <v>211</v>
      </c>
      <c r="B370" s="106">
        <f>B371</f>
        <v>1599</v>
      </c>
      <c r="C370" s="106">
        <v>3945</v>
      </c>
      <c r="D370" s="106">
        <v>1316</v>
      </c>
      <c r="E370" s="70">
        <f t="shared" si="37"/>
        <v>33.3586818757921</v>
      </c>
      <c r="F370" s="106">
        <v>1060</v>
      </c>
      <c r="G370" s="69">
        <f t="shared" si="38"/>
        <v>256</v>
      </c>
      <c r="H370" s="70">
        <f t="shared" si="39"/>
        <v>24.1509433962264</v>
      </c>
    </row>
    <row r="371" ht="18.2" customHeight="1" spans="1:8">
      <c r="A371" s="68" t="s">
        <v>974</v>
      </c>
      <c r="B371" s="106">
        <v>1599</v>
      </c>
      <c r="C371" s="106"/>
      <c r="D371" s="106">
        <v>1316</v>
      </c>
      <c r="E371" s="70" t="str">
        <f t="shared" si="37"/>
        <v/>
      </c>
      <c r="F371" s="106">
        <v>1060</v>
      </c>
      <c r="G371" s="69">
        <f t="shared" si="38"/>
        <v>256</v>
      </c>
      <c r="H371" s="70">
        <f t="shared" si="39"/>
        <v>24.1509433962264</v>
      </c>
    </row>
    <row r="372" ht="18.2" customHeight="1" spans="1:8">
      <c r="A372" s="68" t="s">
        <v>212</v>
      </c>
      <c r="B372" s="106">
        <f>B373+B377+B387+B395+B399+B404+B407+B409+B411+B417+B419</f>
        <v>240074</v>
      </c>
      <c r="C372" s="106">
        <v>318084</v>
      </c>
      <c r="D372" s="106">
        <v>306554</v>
      </c>
      <c r="E372" s="70">
        <f t="shared" si="37"/>
        <v>96.3751713383886</v>
      </c>
      <c r="F372" s="106">
        <v>280916</v>
      </c>
      <c r="G372" s="69">
        <f t="shared" si="38"/>
        <v>25638</v>
      </c>
      <c r="H372" s="70">
        <f t="shared" si="39"/>
        <v>9.12657164419257</v>
      </c>
    </row>
    <row r="373" ht="18.2" customHeight="1" spans="1:8">
      <c r="A373" s="68" t="s">
        <v>213</v>
      </c>
      <c r="B373" s="106">
        <f>SUM(B374:B376)</f>
        <v>589</v>
      </c>
      <c r="C373" s="106">
        <v>1049</v>
      </c>
      <c r="D373" s="106">
        <v>1041</v>
      </c>
      <c r="E373" s="70">
        <f t="shared" si="37"/>
        <v>99.2373689227836</v>
      </c>
      <c r="F373" s="106">
        <v>821</v>
      </c>
      <c r="G373" s="69">
        <f t="shared" si="38"/>
        <v>220</v>
      </c>
      <c r="H373" s="70">
        <f t="shared" si="39"/>
        <v>26.7965895249695</v>
      </c>
    </row>
    <row r="374" ht="18.2" customHeight="1" spans="1:8">
      <c r="A374" s="68" t="s">
        <v>803</v>
      </c>
      <c r="B374" s="106">
        <v>151</v>
      </c>
      <c r="C374" s="106"/>
      <c r="D374" s="106">
        <v>591</v>
      </c>
      <c r="E374" s="70" t="str">
        <f t="shared" si="37"/>
        <v/>
      </c>
      <c r="F374" s="106">
        <v>361</v>
      </c>
      <c r="G374" s="69">
        <f t="shared" si="38"/>
        <v>230</v>
      </c>
      <c r="H374" s="70">
        <f t="shared" si="39"/>
        <v>63.7119113573407</v>
      </c>
    </row>
    <row r="375" ht="18.2" customHeight="1" spans="1:8">
      <c r="A375" s="68" t="s">
        <v>804</v>
      </c>
      <c r="B375" s="106">
        <v>40</v>
      </c>
      <c r="C375" s="106"/>
      <c r="D375" s="106"/>
      <c r="E375" s="70" t="str">
        <f t="shared" si="37"/>
        <v/>
      </c>
      <c r="F375" s="106">
        <v>8</v>
      </c>
      <c r="G375" s="69">
        <f t="shared" si="38"/>
        <v>-8</v>
      </c>
      <c r="H375" s="70">
        <f t="shared" si="39"/>
        <v>-100</v>
      </c>
    </row>
    <row r="376" ht="18.2" customHeight="1" spans="1:8">
      <c r="A376" s="68" t="s">
        <v>975</v>
      </c>
      <c r="B376" s="106">
        <v>398</v>
      </c>
      <c r="C376" s="106"/>
      <c r="D376" s="106">
        <v>450</v>
      </c>
      <c r="E376" s="70" t="str">
        <f t="shared" si="37"/>
        <v/>
      </c>
      <c r="F376" s="106">
        <v>452</v>
      </c>
      <c r="G376" s="69">
        <f t="shared" si="38"/>
        <v>-2</v>
      </c>
      <c r="H376" s="70">
        <f t="shared" si="39"/>
        <v>-0.442477876106195</v>
      </c>
    </row>
    <row r="377" ht="18.2" customHeight="1" spans="1:8">
      <c r="A377" s="68" t="s">
        <v>214</v>
      </c>
      <c r="B377" s="106">
        <f>SUM(B378:B385)</f>
        <v>17685</v>
      </c>
      <c r="C377" s="106">
        <v>53431</v>
      </c>
      <c r="D377" s="106">
        <v>49204</v>
      </c>
      <c r="E377" s="70">
        <f t="shared" si="37"/>
        <v>92.0888622709663</v>
      </c>
      <c r="F377" s="106">
        <v>25424</v>
      </c>
      <c r="G377" s="69">
        <f t="shared" si="38"/>
        <v>23780</v>
      </c>
      <c r="H377" s="70">
        <f t="shared" si="39"/>
        <v>93.5336689741976</v>
      </c>
    </row>
    <row r="378" ht="18.2" customHeight="1" spans="1:8">
      <c r="A378" s="68" t="s">
        <v>976</v>
      </c>
      <c r="B378" s="106">
        <v>5478</v>
      </c>
      <c r="C378" s="106"/>
      <c r="D378" s="106">
        <v>27513</v>
      </c>
      <c r="E378" s="70" t="str">
        <f t="shared" si="37"/>
        <v/>
      </c>
      <c r="F378" s="106">
        <v>7612</v>
      </c>
      <c r="G378" s="69">
        <f t="shared" si="38"/>
        <v>19901</v>
      </c>
      <c r="H378" s="70">
        <f t="shared" si="39"/>
        <v>261.442459274829</v>
      </c>
    </row>
    <row r="379" ht="18.2" customHeight="1" spans="1:8">
      <c r="A379" s="68" t="s">
        <v>977</v>
      </c>
      <c r="B379" s="106">
        <v>2884</v>
      </c>
      <c r="C379" s="106"/>
      <c r="D379" s="106">
        <v>1991</v>
      </c>
      <c r="E379" s="70" t="str">
        <f t="shared" si="37"/>
        <v/>
      </c>
      <c r="F379" s="106">
        <v>5067</v>
      </c>
      <c r="G379" s="69">
        <f t="shared" si="38"/>
        <v>-3076</v>
      </c>
      <c r="H379" s="70">
        <f t="shared" si="39"/>
        <v>-60.7065324649694</v>
      </c>
    </row>
    <row r="380" ht="18.2" customHeight="1" spans="1:8">
      <c r="A380" s="68" t="s">
        <v>978</v>
      </c>
      <c r="B380" s="106">
        <v>2042</v>
      </c>
      <c r="C380" s="106"/>
      <c r="D380" s="106">
        <v>2313</v>
      </c>
      <c r="E380" s="70" t="str">
        <f t="shared" si="37"/>
        <v/>
      </c>
      <c r="F380" s="106">
        <v>3688</v>
      </c>
      <c r="G380" s="69">
        <f t="shared" si="38"/>
        <v>-1375</v>
      </c>
      <c r="H380" s="70">
        <f t="shared" si="39"/>
        <v>-37.2830802603037</v>
      </c>
    </row>
    <row r="381" ht="18.2" customHeight="1" spans="1:8">
      <c r="A381" s="68" t="s">
        <v>979</v>
      </c>
      <c r="B381" s="106">
        <v>428</v>
      </c>
      <c r="C381" s="106"/>
      <c r="D381" s="106">
        <v>422</v>
      </c>
      <c r="E381" s="70" t="str">
        <f t="shared" si="37"/>
        <v/>
      </c>
      <c r="F381" s="106">
        <v>474</v>
      </c>
      <c r="G381" s="69">
        <f t="shared" si="38"/>
        <v>-52</v>
      </c>
      <c r="H381" s="70">
        <f t="shared" si="39"/>
        <v>-10.9704641350211</v>
      </c>
    </row>
    <row r="382" ht="18.2" customHeight="1" spans="1:8">
      <c r="A382" s="68" t="s">
        <v>980</v>
      </c>
      <c r="B382" s="106">
        <v>2504</v>
      </c>
      <c r="C382" s="106"/>
      <c r="D382" s="106">
        <v>2263</v>
      </c>
      <c r="E382" s="70" t="str">
        <f t="shared" si="37"/>
        <v/>
      </c>
      <c r="F382" s="106">
        <v>2525</v>
      </c>
      <c r="G382" s="69">
        <f t="shared" si="38"/>
        <v>-262</v>
      </c>
      <c r="H382" s="70">
        <f t="shared" si="39"/>
        <v>-10.3762376237624</v>
      </c>
    </row>
    <row r="383" ht="18.2" customHeight="1" spans="1:8">
      <c r="A383" s="68" t="s">
        <v>981</v>
      </c>
      <c r="B383" s="106">
        <v>1028</v>
      </c>
      <c r="C383" s="106"/>
      <c r="D383" s="106">
        <v>9751</v>
      </c>
      <c r="E383" s="70" t="str">
        <f t="shared" si="37"/>
        <v/>
      </c>
      <c r="F383" s="106">
        <v>1526</v>
      </c>
      <c r="G383" s="69">
        <f t="shared" si="38"/>
        <v>8225</v>
      </c>
      <c r="H383" s="70">
        <f t="shared" si="39"/>
        <v>538.990825688073</v>
      </c>
    </row>
    <row r="384" ht="18.2" customHeight="1" spans="1:8">
      <c r="A384" s="68" t="s">
        <v>982</v>
      </c>
      <c r="B384" s="106">
        <v>5</v>
      </c>
      <c r="C384" s="106"/>
      <c r="D384" s="106">
        <v>5</v>
      </c>
      <c r="E384" s="70" t="str">
        <f>IF(C384=0,"",SUM(D385/C384)*100)</f>
        <v/>
      </c>
      <c r="F384" s="106">
        <v>9</v>
      </c>
      <c r="G384" s="69">
        <f t="shared" si="38"/>
        <v>-4</v>
      </c>
      <c r="H384" s="70">
        <f t="shared" si="39"/>
        <v>-44.4444444444444</v>
      </c>
    </row>
    <row r="385" ht="18.2" customHeight="1" spans="1:8">
      <c r="A385" s="68" t="s">
        <v>983</v>
      </c>
      <c r="B385" s="106">
        <v>3316</v>
      </c>
      <c r="C385" s="106"/>
      <c r="D385" s="106">
        <v>4946</v>
      </c>
      <c r="E385" s="70" t="str">
        <f>IF(C385=0,"",SUM(#REF!/C385)*100)</f>
        <v/>
      </c>
      <c r="F385" s="106">
        <v>4523</v>
      </c>
      <c r="G385" s="69">
        <f t="shared" si="38"/>
        <v>423</v>
      </c>
      <c r="H385" s="70">
        <f t="shared" si="39"/>
        <v>9.35219986734468</v>
      </c>
    </row>
    <row r="386" ht="18.2" customHeight="1" spans="1:8">
      <c r="A386" s="68" t="s">
        <v>215</v>
      </c>
      <c r="B386" s="106"/>
      <c r="C386" s="106">
        <v>0</v>
      </c>
      <c r="D386" s="106"/>
      <c r="E386" s="70" t="str">
        <f t="shared" si="37"/>
        <v/>
      </c>
      <c r="F386" s="106"/>
      <c r="G386" s="69">
        <f t="shared" si="38"/>
        <v>0</v>
      </c>
      <c r="H386" s="70" t="str">
        <f t="shared" si="39"/>
        <v/>
      </c>
    </row>
    <row r="387" ht="18.2" customHeight="1" spans="1:8">
      <c r="A387" s="68" t="s">
        <v>216</v>
      </c>
      <c r="B387" s="106">
        <f>SUM(B388:B394)</f>
        <v>3751</v>
      </c>
      <c r="C387" s="106">
        <v>15606</v>
      </c>
      <c r="D387" s="106">
        <v>10266</v>
      </c>
      <c r="E387" s="70">
        <f t="shared" si="37"/>
        <v>65.7823913879277</v>
      </c>
      <c r="F387" s="106">
        <v>20626</v>
      </c>
      <c r="G387" s="69">
        <f t="shared" si="38"/>
        <v>-10360</v>
      </c>
      <c r="H387" s="70">
        <f t="shared" si="39"/>
        <v>-50.227867739746</v>
      </c>
    </row>
    <row r="388" ht="18.2" customHeight="1" spans="1:8">
      <c r="A388" s="68" t="s">
        <v>984</v>
      </c>
      <c r="B388" s="106">
        <v>2284</v>
      </c>
      <c r="C388" s="106"/>
      <c r="D388" s="106">
        <v>2109</v>
      </c>
      <c r="E388" s="70" t="str">
        <f t="shared" si="37"/>
        <v/>
      </c>
      <c r="F388" s="106">
        <v>4883</v>
      </c>
      <c r="G388" s="69">
        <f t="shared" si="38"/>
        <v>-2774</v>
      </c>
      <c r="H388" s="70">
        <f t="shared" si="39"/>
        <v>-56.8093385214008</v>
      </c>
    </row>
    <row r="389" ht="18.2" customHeight="1" spans="1:8">
      <c r="A389" s="68" t="s">
        <v>985</v>
      </c>
      <c r="B389" s="106">
        <v>390</v>
      </c>
      <c r="C389" s="106"/>
      <c r="D389" s="106">
        <v>349</v>
      </c>
      <c r="E389" s="70" t="str">
        <f t="shared" si="37"/>
        <v/>
      </c>
      <c r="F389" s="106">
        <v>384</v>
      </c>
      <c r="G389" s="69">
        <f t="shared" si="38"/>
        <v>-35</v>
      </c>
      <c r="H389" s="70">
        <f t="shared" si="39"/>
        <v>-9.11458333333333</v>
      </c>
    </row>
    <row r="390" ht="18.2" customHeight="1" spans="1:8">
      <c r="A390" s="68" t="s">
        <v>986</v>
      </c>
      <c r="B390" s="106">
        <v>393</v>
      </c>
      <c r="C390" s="106"/>
      <c r="D390" s="106">
        <v>523</v>
      </c>
      <c r="E390" s="70" t="str">
        <f t="shared" si="37"/>
        <v/>
      </c>
      <c r="F390" s="106">
        <v>536</v>
      </c>
      <c r="G390" s="69">
        <f t="shared" si="38"/>
        <v>-13</v>
      </c>
      <c r="H390" s="70">
        <f t="shared" si="39"/>
        <v>-2.42537313432836</v>
      </c>
    </row>
    <row r="391" ht="18.2" customHeight="1" spans="1:8">
      <c r="A391" s="68" t="s">
        <v>987</v>
      </c>
      <c r="B391" s="106">
        <v>90</v>
      </c>
      <c r="C391" s="106"/>
      <c r="D391" s="106">
        <v>576</v>
      </c>
      <c r="E391" s="70" t="str">
        <f t="shared" si="37"/>
        <v/>
      </c>
      <c r="F391" s="106">
        <v>484</v>
      </c>
      <c r="G391" s="69">
        <f t="shared" si="38"/>
        <v>92</v>
      </c>
      <c r="H391" s="70">
        <f t="shared" si="39"/>
        <v>19.0082644628099</v>
      </c>
    </row>
    <row r="392" ht="18.2" customHeight="1" spans="1:8">
      <c r="A392" s="68" t="s">
        <v>988</v>
      </c>
      <c r="B392" s="106">
        <v>94</v>
      </c>
      <c r="C392" s="106"/>
      <c r="D392" s="106">
        <v>1495</v>
      </c>
      <c r="E392" s="70" t="str">
        <f t="shared" si="37"/>
        <v/>
      </c>
      <c r="F392" s="106">
        <v>992</v>
      </c>
      <c r="G392" s="69">
        <f t="shared" si="38"/>
        <v>503</v>
      </c>
      <c r="H392" s="70">
        <f t="shared" si="39"/>
        <v>50.7056451612903</v>
      </c>
    </row>
    <row r="393" ht="18.2" customHeight="1" spans="1:8">
      <c r="A393" s="65" t="s">
        <v>989</v>
      </c>
      <c r="B393" s="106">
        <v>0</v>
      </c>
      <c r="C393" s="106"/>
      <c r="D393" s="106">
        <v>3784</v>
      </c>
      <c r="E393" s="70" t="str">
        <f t="shared" si="37"/>
        <v/>
      </c>
      <c r="F393" s="106">
        <v>13125</v>
      </c>
      <c r="G393" s="69">
        <f t="shared" si="38"/>
        <v>-9341</v>
      </c>
      <c r="H393" s="70">
        <f t="shared" si="39"/>
        <v>-71.1695238095238</v>
      </c>
    </row>
    <row r="394" ht="18.2" customHeight="1" spans="1:8">
      <c r="A394" s="68" t="s">
        <v>990</v>
      </c>
      <c r="B394" s="106">
        <v>500</v>
      </c>
      <c r="C394" s="106"/>
      <c r="D394" s="106">
        <v>1430</v>
      </c>
      <c r="E394" s="70" t="str">
        <f t="shared" si="37"/>
        <v/>
      </c>
      <c r="F394" s="106">
        <v>222</v>
      </c>
      <c r="G394" s="69">
        <f t="shared" si="38"/>
        <v>1208</v>
      </c>
      <c r="H394" s="70">
        <f t="shared" si="39"/>
        <v>544.144144144144</v>
      </c>
    </row>
    <row r="395" ht="18.2" customHeight="1" spans="1:8">
      <c r="A395" s="68" t="s">
        <v>217</v>
      </c>
      <c r="B395" s="106">
        <f>SUM(B396:B398)</f>
        <v>180</v>
      </c>
      <c r="C395" s="106">
        <v>457</v>
      </c>
      <c r="D395" s="106">
        <v>384</v>
      </c>
      <c r="E395" s="70">
        <f t="shared" si="37"/>
        <v>84.0262582056893</v>
      </c>
      <c r="F395" s="106">
        <v>718</v>
      </c>
      <c r="G395" s="69">
        <f t="shared" si="38"/>
        <v>-334</v>
      </c>
      <c r="H395" s="70">
        <f t="shared" si="39"/>
        <v>-46.5181058495822</v>
      </c>
    </row>
    <row r="396" ht="18.2" customHeight="1" spans="1:8">
      <c r="A396" s="68" t="s">
        <v>991</v>
      </c>
      <c r="B396" s="106"/>
      <c r="C396" s="106"/>
      <c r="D396" s="106"/>
      <c r="E396" s="70" t="str">
        <f t="shared" si="37"/>
        <v/>
      </c>
      <c r="F396" s="106">
        <v>225</v>
      </c>
      <c r="G396" s="69">
        <f t="shared" si="38"/>
        <v>-225</v>
      </c>
      <c r="H396" s="70">
        <f t="shared" si="39"/>
        <v>-100</v>
      </c>
    </row>
    <row r="397" ht="18.2" customHeight="1" spans="1:8">
      <c r="A397" s="68" t="s">
        <v>992</v>
      </c>
      <c r="B397" s="106">
        <v>180</v>
      </c>
      <c r="C397" s="106"/>
      <c r="D397" s="106">
        <v>180</v>
      </c>
      <c r="E397" s="70" t="str">
        <f t="shared" si="37"/>
        <v/>
      </c>
      <c r="F397" s="106">
        <v>186</v>
      </c>
      <c r="G397" s="69">
        <f t="shared" si="38"/>
        <v>-6</v>
      </c>
      <c r="H397" s="70">
        <f t="shared" si="39"/>
        <v>-3.2258064516129</v>
      </c>
    </row>
    <row r="398" ht="18.2" customHeight="1" spans="1:8">
      <c r="A398" s="68" t="s">
        <v>993</v>
      </c>
      <c r="B398" s="106"/>
      <c r="C398" s="106"/>
      <c r="D398" s="106">
        <v>204</v>
      </c>
      <c r="E398" s="70" t="str">
        <f t="shared" si="37"/>
        <v/>
      </c>
      <c r="F398" s="106">
        <v>307</v>
      </c>
      <c r="G398" s="69">
        <f t="shared" si="38"/>
        <v>-103</v>
      </c>
      <c r="H398" s="70">
        <f t="shared" si="39"/>
        <v>-33.5504885993485</v>
      </c>
    </row>
    <row r="399" ht="18.2" customHeight="1" spans="1:8">
      <c r="A399" s="68" t="s">
        <v>218</v>
      </c>
      <c r="B399" s="106">
        <f>SUM(B400:B403)</f>
        <v>16474</v>
      </c>
      <c r="C399" s="106">
        <v>16767</v>
      </c>
      <c r="D399" s="106">
        <v>15192</v>
      </c>
      <c r="E399" s="70">
        <f t="shared" si="37"/>
        <v>90.6065485775631</v>
      </c>
      <c r="F399" s="106">
        <v>20562</v>
      </c>
      <c r="G399" s="69">
        <f t="shared" si="38"/>
        <v>-5370</v>
      </c>
      <c r="H399" s="70">
        <f t="shared" si="39"/>
        <v>-26.1161365625912</v>
      </c>
    </row>
    <row r="400" ht="18.2" customHeight="1" spans="1:8">
      <c r="A400" s="68" t="s">
        <v>994</v>
      </c>
      <c r="B400" s="106">
        <v>7467</v>
      </c>
      <c r="C400" s="106"/>
      <c r="D400" s="106">
        <v>5943</v>
      </c>
      <c r="E400" s="70" t="str">
        <f t="shared" si="37"/>
        <v/>
      </c>
      <c r="F400" s="106">
        <v>7228</v>
      </c>
      <c r="G400" s="69">
        <f t="shared" si="38"/>
        <v>-1285</v>
      </c>
      <c r="H400" s="70">
        <f t="shared" si="39"/>
        <v>-17.7780852241284</v>
      </c>
    </row>
    <row r="401" ht="18.2" customHeight="1" spans="1:8">
      <c r="A401" s="68" t="s">
        <v>995</v>
      </c>
      <c r="B401" s="106">
        <v>8247</v>
      </c>
      <c r="C401" s="106"/>
      <c r="D401" s="106">
        <v>8594</v>
      </c>
      <c r="E401" s="70" t="str">
        <f t="shared" si="37"/>
        <v/>
      </c>
      <c r="F401" s="106">
        <v>9172</v>
      </c>
      <c r="G401" s="69">
        <f t="shared" si="38"/>
        <v>-578</v>
      </c>
      <c r="H401" s="70">
        <f t="shared" si="39"/>
        <v>-6.30178805058875</v>
      </c>
    </row>
    <row r="402" ht="18.2" customHeight="1" spans="1:8">
      <c r="A402" s="68" t="s">
        <v>996</v>
      </c>
      <c r="B402" s="106">
        <v>660</v>
      </c>
      <c r="C402" s="106"/>
      <c r="D402" s="106">
        <v>653</v>
      </c>
      <c r="E402" s="70" t="str">
        <f t="shared" si="37"/>
        <v/>
      </c>
      <c r="F402" s="106">
        <v>4157</v>
      </c>
      <c r="G402" s="69">
        <f t="shared" si="38"/>
        <v>-3504</v>
      </c>
      <c r="H402" s="70">
        <f t="shared" si="39"/>
        <v>-84.2915564108732</v>
      </c>
    </row>
    <row r="403" ht="18.2" customHeight="1" spans="1:8">
      <c r="A403" s="68" t="s">
        <v>997</v>
      </c>
      <c r="B403" s="106">
        <v>100</v>
      </c>
      <c r="C403" s="106"/>
      <c r="D403" s="106">
        <v>2</v>
      </c>
      <c r="E403" s="70" t="str">
        <f t="shared" si="37"/>
        <v/>
      </c>
      <c r="F403" s="106">
        <v>5</v>
      </c>
      <c r="G403" s="69">
        <f t="shared" si="38"/>
        <v>-3</v>
      </c>
      <c r="H403" s="70">
        <f t="shared" si="39"/>
        <v>-60</v>
      </c>
    </row>
    <row r="404" ht="18.2" customHeight="1" spans="1:8">
      <c r="A404" s="68" t="s">
        <v>998</v>
      </c>
      <c r="B404" s="106">
        <f>SUM(B405:B406)</f>
        <v>187691</v>
      </c>
      <c r="C404" s="106">
        <v>211311</v>
      </c>
      <c r="D404" s="106">
        <v>211265</v>
      </c>
      <c r="E404" s="70">
        <f t="shared" si="37"/>
        <v>99.9782311379909</v>
      </c>
      <c r="F404" s="106">
        <v>196171</v>
      </c>
      <c r="G404" s="69">
        <f t="shared" si="38"/>
        <v>15094</v>
      </c>
      <c r="H404" s="70">
        <f t="shared" si="39"/>
        <v>7.69430751742103</v>
      </c>
    </row>
    <row r="405" ht="18.2" customHeight="1" spans="1:8">
      <c r="A405" s="68" t="s">
        <v>999</v>
      </c>
      <c r="B405" s="106">
        <v>2</v>
      </c>
      <c r="C405" s="106"/>
      <c r="D405" s="106">
        <v>393</v>
      </c>
      <c r="E405" s="70" t="str">
        <f t="shared" si="37"/>
        <v/>
      </c>
      <c r="F405" s="106">
        <v>444</v>
      </c>
      <c r="G405" s="69">
        <f t="shared" si="38"/>
        <v>-51</v>
      </c>
      <c r="H405" s="70">
        <f t="shared" si="39"/>
        <v>-11.4864864864865</v>
      </c>
    </row>
    <row r="406" ht="18.2" customHeight="1" spans="1:8">
      <c r="A406" s="68" t="s">
        <v>1000</v>
      </c>
      <c r="B406" s="106">
        <v>187689</v>
      </c>
      <c r="C406" s="106"/>
      <c r="D406" s="106">
        <v>210872</v>
      </c>
      <c r="E406" s="70" t="str">
        <f t="shared" si="37"/>
        <v/>
      </c>
      <c r="F406" s="106">
        <v>195727</v>
      </c>
      <c r="G406" s="69">
        <f t="shared" si="38"/>
        <v>15145</v>
      </c>
      <c r="H406" s="70">
        <f t="shared" si="39"/>
        <v>7.73781849208336</v>
      </c>
    </row>
    <row r="407" ht="18.2" customHeight="1" spans="1:8">
      <c r="A407" s="68" t="s">
        <v>220</v>
      </c>
      <c r="B407" s="106">
        <f>B408</f>
        <v>12599</v>
      </c>
      <c r="C407" s="106">
        <v>17727</v>
      </c>
      <c r="D407" s="106">
        <v>17727</v>
      </c>
      <c r="E407" s="70">
        <f t="shared" si="37"/>
        <v>100</v>
      </c>
      <c r="F407" s="106">
        <v>14991</v>
      </c>
      <c r="G407" s="69">
        <f t="shared" si="38"/>
        <v>2736</v>
      </c>
      <c r="H407" s="70">
        <f t="shared" si="39"/>
        <v>18.2509505703422</v>
      </c>
    </row>
    <row r="408" ht="18.2" customHeight="1" spans="1:8">
      <c r="A408" s="68" t="s">
        <v>1001</v>
      </c>
      <c r="B408" s="106">
        <v>12599</v>
      </c>
      <c r="C408" s="106"/>
      <c r="D408" s="106">
        <v>17727</v>
      </c>
      <c r="E408" s="70" t="str">
        <f t="shared" si="37"/>
        <v/>
      </c>
      <c r="F408" s="106">
        <v>14991</v>
      </c>
      <c r="G408" s="69">
        <f t="shared" si="38"/>
        <v>2736</v>
      </c>
      <c r="H408" s="70">
        <f t="shared" si="39"/>
        <v>18.2509505703422</v>
      </c>
    </row>
    <row r="409" ht="18.2" customHeight="1" spans="1:8">
      <c r="A409" s="68" t="s">
        <v>221</v>
      </c>
      <c r="B409" s="106">
        <f>B410</f>
        <v>5</v>
      </c>
      <c r="C409" s="106">
        <v>33</v>
      </c>
      <c r="D409" s="106">
        <v>33</v>
      </c>
      <c r="E409" s="70">
        <f t="shared" si="37"/>
        <v>100</v>
      </c>
      <c r="F409" s="106">
        <v>41</v>
      </c>
      <c r="G409" s="69">
        <f t="shared" si="38"/>
        <v>-8</v>
      </c>
      <c r="H409" s="70">
        <f t="shared" si="39"/>
        <v>-19.5121951219512</v>
      </c>
    </row>
    <row r="410" ht="18.2" customHeight="1" spans="1:8">
      <c r="A410" s="68" t="s">
        <v>1002</v>
      </c>
      <c r="B410" s="106">
        <v>5</v>
      </c>
      <c r="C410" s="106"/>
      <c r="D410" s="106">
        <v>33</v>
      </c>
      <c r="E410" s="70" t="str">
        <f t="shared" si="37"/>
        <v/>
      </c>
      <c r="F410" s="106">
        <v>41</v>
      </c>
      <c r="G410" s="69">
        <f t="shared" si="38"/>
        <v>-8</v>
      </c>
      <c r="H410" s="70">
        <f t="shared" si="39"/>
        <v>-19.5121951219512</v>
      </c>
    </row>
    <row r="411" ht="18.2" customHeight="1" spans="1:8">
      <c r="A411" s="68" t="s">
        <v>222</v>
      </c>
      <c r="B411" s="106">
        <f>SUM(B412:B416)</f>
        <v>922</v>
      </c>
      <c r="C411" s="106">
        <v>1403</v>
      </c>
      <c r="D411" s="106">
        <v>1301</v>
      </c>
      <c r="E411" s="70">
        <f t="shared" si="37"/>
        <v>92.7298645759088</v>
      </c>
      <c r="F411" s="106">
        <v>1145</v>
      </c>
      <c r="G411" s="69">
        <f t="shared" si="38"/>
        <v>156</v>
      </c>
      <c r="H411" s="70">
        <f t="shared" si="39"/>
        <v>13.6244541484716</v>
      </c>
    </row>
    <row r="412" ht="18.2" customHeight="1" spans="1:8">
      <c r="A412" s="68" t="s">
        <v>803</v>
      </c>
      <c r="B412" s="106">
        <v>670</v>
      </c>
      <c r="C412" s="106"/>
      <c r="D412" s="106">
        <v>665</v>
      </c>
      <c r="E412" s="70" t="str">
        <f t="shared" si="37"/>
        <v/>
      </c>
      <c r="F412" s="106">
        <v>664</v>
      </c>
      <c r="G412" s="69">
        <f t="shared" si="38"/>
        <v>1</v>
      </c>
      <c r="H412" s="70">
        <f t="shared" si="39"/>
        <v>0.150602409638554</v>
      </c>
    </row>
    <row r="413" ht="18.2" customHeight="1" spans="1:8">
      <c r="A413" s="68" t="s">
        <v>804</v>
      </c>
      <c r="B413" s="106">
        <v>5</v>
      </c>
      <c r="C413" s="106"/>
      <c r="D413" s="106">
        <v>8</v>
      </c>
      <c r="E413" s="70" t="str">
        <f t="shared" si="37"/>
        <v/>
      </c>
      <c r="F413" s="106">
        <v>45</v>
      </c>
      <c r="G413" s="69">
        <f t="shared" si="38"/>
        <v>-37</v>
      </c>
      <c r="H413" s="70">
        <f t="shared" si="39"/>
        <v>-82.2222222222222</v>
      </c>
    </row>
    <row r="414" ht="18.2" customHeight="1" spans="1:8">
      <c r="A414" s="68" t="s">
        <v>1003</v>
      </c>
      <c r="B414" s="106">
        <v>155</v>
      </c>
      <c r="C414" s="106"/>
      <c r="D414" s="106">
        <v>328</v>
      </c>
      <c r="E414" s="70" t="str">
        <f t="shared" si="37"/>
        <v/>
      </c>
      <c r="F414" s="106">
        <v>339</v>
      </c>
      <c r="G414" s="69">
        <f t="shared" si="38"/>
        <v>-11</v>
      </c>
      <c r="H414" s="70">
        <f t="shared" si="39"/>
        <v>-3.24483775811209</v>
      </c>
    </row>
    <row r="415" ht="18.2" customHeight="1" spans="1:8">
      <c r="A415" s="68" t="s">
        <v>807</v>
      </c>
      <c r="B415" s="106">
        <v>92</v>
      </c>
      <c r="C415" s="106"/>
      <c r="D415" s="106">
        <v>300</v>
      </c>
      <c r="E415" s="70" t="str">
        <f t="shared" si="37"/>
        <v/>
      </c>
      <c r="F415" s="106">
        <v>87</v>
      </c>
      <c r="G415" s="69">
        <f t="shared" si="38"/>
        <v>213</v>
      </c>
      <c r="H415" s="70">
        <f t="shared" si="39"/>
        <v>244.827586206897</v>
      </c>
    </row>
    <row r="416" ht="18.2" customHeight="1" spans="1:8">
      <c r="A416" s="68" t="s">
        <v>1004</v>
      </c>
      <c r="B416" s="106"/>
      <c r="C416" s="106"/>
      <c r="D416" s="106"/>
      <c r="E416" s="70" t="str">
        <f t="shared" si="37"/>
        <v/>
      </c>
      <c r="F416" s="106">
        <v>10</v>
      </c>
      <c r="G416" s="69">
        <f t="shared" si="38"/>
        <v>-10</v>
      </c>
      <c r="H416" s="70">
        <f t="shared" si="39"/>
        <v>-100</v>
      </c>
    </row>
    <row r="417" ht="18.2" customHeight="1" spans="1:8">
      <c r="A417" s="68" t="s">
        <v>223</v>
      </c>
      <c r="B417" s="106">
        <f>B418</f>
        <v>5</v>
      </c>
      <c r="C417" s="106">
        <v>35</v>
      </c>
      <c r="D417" s="106">
        <v>26</v>
      </c>
      <c r="E417" s="70">
        <f t="shared" si="37"/>
        <v>74.2857142857143</v>
      </c>
      <c r="F417" s="106">
        <v>8</v>
      </c>
      <c r="G417" s="69">
        <f t="shared" si="38"/>
        <v>18</v>
      </c>
      <c r="H417" s="70">
        <f t="shared" si="39"/>
        <v>225</v>
      </c>
    </row>
    <row r="418" ht="18.2" customHeight="1" spans="1:8">
      <c r="A418" s="68" t="s">
        <v>1005</v>
      </c>
      <c r="B418" s="106">
        <v>5</v>
      </c>
      <c r="C418" s="106"/>
      <c r="D418" s="106">
        <v>26</v>
      </c>
      <c r="E418" s="70" t="str">
        <f t="shared" si="37"/>
        <v/>
      </c>
      <c r="F418" s="106">
        <v>8</v>
      </c>
      <c r="G418" s="69">
        <f t="shared" si="38"/>
        <v>18</v>
      </c>
      <c r="H418" s="70">
        <f t="shared" si="39"/>
        <v>225</v>
      </c>
    </row>
    <row r="419" ht="18.2" customHeight="1" spans="1:8">
      <c r="A419" s="68" t="s">
        <v>224</v>
      </c>
      <c r="B419" s="106">
        <f>B420</f>
        <v>173</v>
      </c>
      <c r="C419" s="106">
        <v>234</v>
      </c>
      <c r="D419" s="106">
        <v>84</v>
      </c>
      <c r="E419" s="70"/>
      <c r="F419" s="106">
        <v>50</v>
      </c>
      <c r="G419" s="69"/>
      <c r="H419" s="70"/>
    </row>
    <row r="420" ht="18.2" customHeight="1" spans="1:8">
      <c r="A420" s="68" t="s">
        <v>1006</v>
      </c>
      <c r="B420" s="106">
        <v>173</v>
      </c>
      <c r="C420" s="106"/>
      <c r="D420" s="106">
        <v>84</v>
      </c>
      <c r="E420" s="70"/>
      <c r="F420" s="106">
        <v>50</v>
      </c>
      <c r="G420" s="69"/>
      <c r="H420" s="70"/>
    </row>
    <row r="421" ht="18.2" customHeight="1" spans="1:8">
      <c r="A421" s="68" t="s">
        <v>226</v>
      </c>
      <c r="B421" s="106"/>
      <c r="C421" s="106">
        <v>31</v>
      </c>
      <c r="D421" s="106">
        <v>31</v>
      </c>
      <c r="E421" s="70">
        <f t="shared" si="37"/>
        <v>100</v>
      </c>
      <c r="F421" s="106">
        <v>359</v>
      </c>
      <c r="G421" s="69">
        <f t="shared" si="38"/>
        <v>-328</v>
      </c>
      <c r="H421" s="70">
        <f t="shared" si="39"/>
        <v>-91.3649025069638</v>
      </c>
    </row>
    <row r="422" ht="18.2" customHeight="1" spans="1:8">
      <c r="A422" s="68" t="s">
        <v>1007</v>
      </c>
      <c r="B422" s="106"/>
      <c r="C422" s="106"/>
      <c r="D422" s="106">
        <v>31</v>
      </c>
      <c r="E422" s="70"/>
      <c r="F422" s="106">
        <v>359</v>
      </c>
      <c r="G422" s="69"/>
      <c r="H422" s="70"/>
    </row>
    <row r="423" ht="18.2" customHeight="1" spans="1:8">
      <c r="A423" s="68" t="s">
        <v>227</v>
      </c>
      <c r="B423" s="106">
        <f>B424+B430+B433+B439+B449+B456</f>
        <v>19793</v>
      </c>
      <c r="C423" s="106">
        <v>57324</v>
      </c>
      <c r="D423" s="106">
        <v>23108</v>
      </c>
      <c r="E423" s="70">
        <f t="shared" si="37"/>
        <v>40.3112134533529</v>
      </c>
      <c r="F423" s="106">
        <v>23568</v>
      </c>
      <c r="G423" s="69">
        <f t="shared" si="38"/>
        <v>-460</v>
      </c>
      <c r="H423" s="70">
        <f t="shared" si="39"/>
        <v>-1.95179904955872</v>
      </c>
    </row>
    <row r="424" ht="18.2" customHeight="1" spans="1:8">
      <c r="A424" s="68" t="s">
        <v>228</v>
      </c>
      <c r="B424" s="106">
        <f>SUM(B425:B429)</f>
        <v>8582</v>
      </c>
      <c r="C424" s="106">
        <v>8925</v>
      </c>
      <c r="D424" s="106">
        <v>8069</v>
      </c>
      <c r="E424" s="70">
        <f t="shared" si="37"/>
        <v>90.4089635854342</v>
      </c>
      <c r="F424" s="106">
        <v>9185</v>
      </c>
      <c r="G424" s="69">
        <f t="shared" si="38"/>
        <v>-1116</v>
      </c>
      <c r="H424" s="70">
        <f t="shared" si="39"/>
        <v>-12.1502449646162</v>
      </c>
    </row>
    <row r="425" ht="18.2" customHeight="1" spans="1:8">
      <c r="A425" s="68" t="s">
        <v>803</v>
      </c>
      <c r="B425" s="106">
        <v>7337</v>
      </c>
      <c r="C425" s="106"/>
      <c r="D425" s="106">
        <v>6696</v>
      </c>
      <c r="E425" s="70" t="str">
        <f t="shared" si="37"/>
        <v/>
      </c>
      <c r="F425" s="106">
        <v>6635</v>
      </c>
      <c r="G425" s="69">
        <f t="shared" si="38"/>
        <v>61</v>
      </c>
      <c r="H425" s="70">
        <f t="shared" si="39"/>
        <v>0.919366993217784</v>
      </c>
    </row>
    <row r="426" ht="18.2" customHeight="1" spans="1:8">
      <c r="A426" s="68" t="s">
        <v>804</v>
      </c>
      <c r="B426" s="106">
        <v>125</v>
      </c>
      <c r="C426" s="106"/>
      <c r="D426" s="106">
        <v>158</v>
      </c>
      <c r="E426" s="70" t="str">
        <f t="shared" si="37"/>
        <v/>
      </c>
      <c r="F426" s="106">
        <v>231</v>
      </c>
      <c r="G426" s="69">
        <f t="shared" ref="G426:G441" si="40">D426-F426</f>
        <v>-73</v>
      </c>
      <c r="H426" s="70">
        <f t="shared" ref="H426:H441" si="41">IF(F426=0,"",SUM(G426/F426)*100)</f>
        <v>-31.6017316017316</v>
      </c>
    </row>
    <row r="427" ht="18.2" customHeight="1" spans="1:8">
      <c r="A427" s="68" t="s">
        <v>1008</v>
      </c>
      <c r="B427" s="106">
        <v>18</v>
      </c>
      <c r="C427" s="106"/>
      <c r="D427" s="106">
        <v>12</v>
      </c>
      <c r="E427" s="70" t="str">
        <f t="shared" si="37"/>
        <v/>
      </c>
      <c r="F427" s="106">
        <v>23</v>
      </c>
      <c r="G427" s="69">
        <f t="shared" si="40"/>
        <v>-11</v>
      </c>
      <c r="H427" s="70">
        <f t="shared" si="41"/>
        <v>-47.8260869565217</v>
      </c>
    </row>
    <row r="428" ht="18.2" customHeight="1" spans="1:8">
      <c r="A428" s="68" t="s">
        <v>1009</v>
      </c>
      <c r="B428" s="106">
        <v>10</v>
      </c>
      <c r="C428" s="106"/>
      <c r="D428" s="106">
        <v>10</v>
      </c>
      <c r="E428" s="70"/>
      <c r="F428" s="106"/>
      <c r="G428" s="69"/>
      <c r="H428" s="70"/>
    </row>
    <row r="429" ht="18.2" customHeight="1" spans="1:8">
      <c r="A429" s="68" t="s">
        <v>1010</v>
      </c>
      <c r="B429" s="106">
        <v>1092</v>
      </c>
      <c r="C429" s="106"/>
      <c r="D429" s="106">
        <v>1193</v>
      </c>
      <c r="E429" s="70" t="str">
        <f>IF(C429=0,"",SUM(D429/C429)*100)</f>
        <v/>
      </c>
      <c r="F429" s="106">
        <v>2296</v>
      </c>
      <c r="G429" s="69">
        <f t="shared" si="40"/>
        <v>-1103</v>
      </c>
      <c r="H429" s="70">
        <f t="shared" si="41"/>
        <v>-48.0400696864112</v>
      </c>
    </row>
    <row r="430" ht="18.2" customHeight="1" spans="1:8">
      <c r="A430" s="68" t="s">
        <v>229</v>
      </c>
      <c r="B430" s="106">
        <f>SUM(B431:B432)</f>
        <v>1778</v>
      </c>
      <c r="C430" s="106">
        <v>1781</v>
      </c>
      <c r="D430" s="106">
        <v>1555</v>
      </c>
      <c r="E430" s="70">
        <f>IF(C430=0,"",SUM(D431/C430)*100)</f>
        <v>3.64963503649635</v>
      </c>
      <c r="F430" s="106">
        <v>1893</v>
      </c>
      <c r="G430" s="69">
        <f t="shared" si="40"/>
        <v>-338</v>
      </c>
      <c r="H430" s="70">
        <f t="shared" si="41"/>
        <v>-17.8552562070787</v>
      </c>
    </row>
    <row r="431" ht="18.2" customHeight="1" spans="1:8">
      <c r="A431" s="68" t="s">
        <v>1011</v>
      </c>
      <c r="B431" s="106">
        <v>113</v>
      </c>
      <c r="C431" s="106"/>
      <c r="D431" s="106">
        <v>65</v>
      </c>
      <c r="E431" s="70" t="str">
        <f>IF(C431=0,"",SUM(#REF!/C431)*100)</f>
        <v/>
      </c>
      <c r="F431" s="106">
        <v>59</v>
      </c>
      <c r="G431" s="69">
        <f t="shared" si="40"/>
        <v>6</v>
      </c>
      <c r="H431" s="70">
        <f t="shared" si="41"/>
        <v>10.1694915254237</v>
      </c>
    </row>
    <row r="432" ht="18.2" customHeight="1" spans="1:8">
      <c r="A432" s="68" t="s">
        <v>1012</v>
      </c>
      <c r="B432" s="106">
        <v>1665</v>
      </c>
      <c r="C432" s="106"/>
      <c r="D432" s="106">
        <v>1490</v>
      </c>
      <c r="E432" s="70" t="str">
        <f>IF(C432=0,"",SUM(D432/C432)*100)</f>
        <v/>
      </c>
      <c r="F432" s="106">
        <v>1834</v>
      </c>
      <c r="G432" s="69">
        <f t="shared" si="40"/>
        <v>-344</v>
      </c>
      <c r="H432" s="70">
        <f t="shared" si="41"/>
        <v>-18.7568157033806</v>
      </c>
    </row>
    <row r="433" ht="18.2" customHeight="1" spans="1:8">
      <c r="A433" s="68" t="s">
        <v>230</v>
      </c>
      <c r="B433" s="106">
        <f>SUM(B434:B438)</f>
        <v>8890</v>
      </c>
      <c r="C433" s="106">
        <v>16565</v>
      </c>
      <c r="D433" s="106">
        <v>12581</v>
      </c>
      <c r="E433" s="70">
        <f>IF(C433=0,"",SUM(D433/C433)*100)</f>
        <v>75.9492906731059</v>
      </c>
      <c r="F433" s="106">
        <v>9854</v>
      </c>
      <c r="G433" s="69">
        <f t="shared" si="40"/>
        <v>2727</v>
      </c>
      <c r="H433" s="70">
        <f t="shared" si="41"/>
        <v>27.6740409985793</v>
      </c>
    </row>
    <row r="434" ht="18.2" customHeight="1" spans="1:8">
      <c r="A434" s="68" t="s">
        <v>1013</v>
      </c>
      <c r="B434" s="106">
        <v>65</v>
      </c>
      <c r="C434" s="106"/>
      <c r="D434" s="106">
        <v>288</v>
      </c>
      <c r="E434" s="70" t="str">
        <f>IF(C434=0,"",SUM(D434/C434)*100)</f>
        <v/>
      </c>
      <c r="F434" s="106">
        <v>5</v>
      </c>
      <c r="G434" s="69">
        <f t="shared" si="40"/>
        <v>283</v>
      </c>
      <c r="H434" s="70">
        <f t="shared" si="41"/>
        <v>5660</v>
      </c>
    </row>
    <row r="435" ht="18.2" customHeight="1" spans="1:8">
      <c r="A435" s="68" t="s">
        <v>1014</v>
      </c>
      <c r="B435" s="106">
        <v>6425</v>
      </c>
      <c r="C435" s="106"/>
      <c r="D435" s="106">
        <v>9384</v>
      </c>
      <c r="E435" s="70" t="str">
        <f>IF(C435=0,"",SUM(D435/C435)*100)</f>
        <v/>
      </c>
      <c r="F435" s="106">
        <v>7182</v>
      </c>
      <c r="G435" s="69">
        <f t="shared" si="40"/>
        <v>2202</v>
      </c>
      <c r="H435" s="70">
        <f t="shared" si="41"/>
        <v>30.6599832915622</v>
      </c>
    </row>
    <row r="436" ht="18.2" customHeight="1" spans="1:8">
      <c r="A436" s="68" t="s">
        <v>1015</v>
      </c>
      <c r="B436" s="106">
        <v>2400</v>
      </c>
      <c r="C436" s="106"/>
      <c r="D436" s="106">
        <v>2903</v>
      </c>
      <c r="E436" s="70" t="str">
        <f>IF(C436=0,"",SUM(D437/C436)*100)</f>
        <v/>
      </c>
      <c r="F436" s="106">
        <v>2595</v>
      </c>
      <c r="G436" s="69">
        <f t="shared" si="40"/>
        <v>308</v>
      </c>
      <c r="H436" s="70">
        <f t="shared" si="41"/>
        <v>11.868978805395</v>
      </c>
    </row>
    <row r="437" ht="18.2" customHeight="1" spans="1:8">
      <c r="A437" s="68" t="s">
        <v>1016</v>
      </c>
      <c r="B437" s="106"/>
      <c r="C437" s="106"/>
      <c r="D437" s="106">
        <v>6</v>
      </c>
      <c r="E437" s="70" t="str">
        <f>IF(C437=0,"",SUM(#REF!/C437)*100)</f>
        <v/>
      </c>
      <c r="F437" s="106">
        <v>2</v>
      </c>
      <c r="G437" s="69">
        <f t="shared" si="40"/>
        <v>4</v>
      </c>
      <c r="H437" s="70">
        <f t="shared" si="41"/>
        <v>200</v>
      </c>
    </row>
    <row r="438" ht="18.2" customHeight="1" spans="1:8">
      <c r="A438" s="68" t="s">
        <v>1017</v>
      </c>
      <c r="B438" s="106"/>
      <c r="C438" s="106"/>
      <c r="D438" s="106"/>
      <c r="E438" s="70" t="str">
        <f>IF(C438=0,"",SUM(D438/C438)*100)</f>
        <v/>
      </c>
      <c r="F438" s="106">
        <v>70</v>
      </c>
      <c r="G438" s="69">
        <f t="shared" si="40"/>
        <v>-70</v>
      </c>
      <c r="H438" s="70">
        <f t="shared" si="41"/>
        <v>-100</v>
      </c>
    </row>
    <row r="439" ht="18.2" customHeight="1" spans="1:8">
      <c r="A439" s="68" t="s">
        <v>231</v>
      </c>
      <c r="B439" s="106">
        <f>SUM(B440:B443)</f>
        <v>120</v>
      </c>
      <c r="C439" s="106">
        <v>746</v>
      </c>
      <c r="D439" s="106">
        <v>526</v>
      </c>
      <c r="E439" s="70">
        <f>IF(C439=0,"",SUM(D439/C439)*100)</f>
        <v>70.5093833780161</v>
      </c>
      <c r="F439" s="106">
        <v>859</v>
      </c>
      <c r="G439" s="69">
        <f t="shared" si="40"/>
        <v>-333</v>
      </c>
      <c r="H439" s="70">
        <f t="shared" si="41"/>
        <v>-38.7660069848661</v>
      </c>
    </row>
    <row r="440" ht="18.2" customHeight="1" spans="1:8">
      <c r="A440" s="68" t="s">
        <v>1018</v>
      </c>
      <c r="B440" s="106"/>
      <c r="C440" s="106"/>
      <c r="D440" s="106">
        <v>18</v>
      </c>
      <c r="E440" s="70" t="str">
        <f>IF(C440=0,"",SUM(D440/C440)*100)</f>
        <v/>
      </c>
      <c r="F440" s="106">
        <v>35</v>
      </c>
      <c r="G440" s="69">
        <f t="shared" si="40"/>
        <v>-17</v>
      </c>
      <c r="H440" s="70">
        <f t="shared" si="41"/>
        <v>-48.5714285714286</v>
      </c>
    </row>
    <row r="441" ht="18.2" customHeight="1" spans="1:8">
      <c r="A441" s="68" t="s">
        <v>1019</v>
      </c>
      <c r="B441" s="106"/>
      <c r="C441" s="106"/>
      <c r="D441" s="106">
        <v>476</v>
      </c>
      <c r="E441" s="70"/>
      <c r="F441" s="106">
        <v>725</v>
      </c>
      <c r="G441" s="69">
        <f t="shared" si="40"/>
        <v>-249</v>
      </c>
      <c r="H441" s="70">
        <f t="shared" si="41"/>
        <v>-34.3448275862069</v>
      </c>
    </row>
    <row r="442" ht="18.2" customHeight="1" spans="1:8">
      <c r="A442" s="68" t="s">
        <v>1020</v>
      </c>
      <c r="B442" s="106"/>
      <c r="C442" s="106"/>
      <c r="D442" s="106"/>
      <c r="E442" s="70"/>
      <c r="F442" s="106">
        <v>99</v>
      </c>
      <c r="G442" s="69"/>
      <c r="H442" s="70"/>
    </row>
    <row r="443" ht="18.2" customHeight="1" spans="1:8">
      <c r="A443" s="68" t="s">
        <v>1021</v>
      </c>
      <c r="B443" s="106">
        <v>120</v>
      </c>
      <c r="C443" s="106"/>
      <c r="D443" s="106">
        <v>32</v>
      </c>
      <c r="E443" s="70"/>
      <c r="F443" s="106"/>
      <c r="G443" s="69"/>
      <c r="H443" s="70"/>
    </row>
    <row r="444" ht="18.2" customHeight="1" spans="1:8">
      <c r="A444" s="68" t="s">
        <v>232</v>
      </c>
      <c r="B444" s="106"/>
      <c r="C444" s="106">
        <v>28328</v>
      </c>
      <c r="D444" s="106"/>
      <c r="E444" s="70"/>
      <c r="F444" s="106"/>
      <c r="G444" s="69">
        <f t="shared" ref="G444:G482" si="42">D444-F444</f>
        <v>0</v>
      </c>
      <c r="H444" s="70" t="str">
        <f t="shared" ref="H444:H482" si="43">IF(F444=0,"",SUM(G444/F444)*100)</f>
        <v/>
      </c>
    </row>
    <row r="445" ht="18.2" customHeight="1" spans="1:8">
      <c r="A445" s="68" t="s">
        <v>233</v>
      </c>
      <c r="B445" s="106"/>
      <c r="C445" s="106">
        <v>0</v>
      </c>
      <c r="D445" s="106"/>
      <c r="E445" s="70" t="str">
        <f>IF(C445=0,"",SUM(D445/C445)*100)</f>
        <v/>
      </c>
      <c r="F445" s="106"/>
      <c r="G445" s="69">
        <f t="shared" si="42"/>
        <v>0</v>
      </c>
      <c r="H445" s="70" t="str">
        <f t="shared" si="43"/>
        <v/>
      </c>
    </row>
    <row r="446" ht="18.2" customHeight="1" spans="1:8">
      <c r="A446" s="68" t="s">
        <v>234</v>
      </c>
      <c r="B446" s="106"/>
      <c r="C446" s="106">
        <v>0</v>
      </c>
      <c r="D446" s="106"/>
      <c r="E446" s="70" t="str">
        <f t="shared" ref="E446:E482" si="44">IF(C446=0,"",SUM(D446/C446)*100)</f>
        <v/>
      </c>
      <c r="F446" s="106"/>
      <c r="G446" s="69">
        <f t="shared" si="42"/>
        <v>0</v>
      </c>
      <c r="H446" s="70" t="str">
        <f t="shared" si="43"/>
        <v/>
      </c>
    </row>
    <row r="447" ht="18.2" customHeight="1" spans="1:8">
      <c r="A447" s="68" t="s">
        <v>235</v>
      </c>
      <c r="B447" s="106"/>
      <c r="C447" s="106">
        <v>0</v>
      </c>
      <c r="D447" s="106"/>
      <c r="E447" s="70" t="str">
        <f t="shared" si="44"/>
        <v/>
      </c>
      <c r="F447" s="106"/>
      <c r="G447" s="69">
        <f t="shared" si="42"/>
        <v>0</v>
      </c>
      <c r="H447" s="70" t="str">
        <f t="shared" si="43"/>
        <v/>
      </c>
    </row>
    <row r="448" ht="18.2" customHeight="1" spans="1:8">
      <c r="A448" s="68" t="s">
        <v>236</v>
      </c>
      <c r="B448" s="106"/>
      <c r="C448" s="106">
        <v>0</v>
      </c>
      <c r="D448" s="106"/>
      <c r="E448" s="70" t="str">
        <f t="shared" si="44"/>
        <v/>
      </c>
      <c r="F448" s="106"/>
      <c r="G448" s="69">
        <f t="shared" si="42"/>
        <v>0</v>
      </c>
      <c r="H448" s="70" t="str">
        <f t="shared" si="43"/>
        <v/>
      </c>
    </row>
    <row r="449" ht="18.2" customHeight="1" spans="1:8">
      <c r="A449" s="68" t="s">
        <v>237</v>
      </c>
      <c r="B449" s="106">
        <f>SUM(B450:B451)</f>
        <v>423</v>
      </c>
      <c r="C449" s="106">
        <v>537</v>
      </c>
      <c r="D449" s="106">
        <v>359</v>
      </c>
      <c r="E449" s="70">
        <f t="shared" si="44"/>
        <v>66.852886405959</v>
      </c>
      <c r="F449" s="106">
        <v>747</v>
      </c>
      <c r="G449" s="69">
        <f t="shared" si="42"/>
        <v>-388</v>
      </c>
      <c r="H449" s="70">
        <f t="shared" si="43"/>
        <v>-51.9410977242303</v>
      </c>
    </row>
    <row r="450" ht="18.2" customHeight="1" spans="1:8">
      <c r="A450" s="68" t="s">
        <v>1022</v>
      </c>
      <c r="B450" s="106">
        <v>363</v>
      </c>
      <c r="C450" s="106"/>
      <c r="D450" s="106">
        <v>281</v>
      </c>
      <c r="E450" s="70" t="str">
        <f t="shared" si="44"/>
        <v/>
      </c>
      <c r="F450" s="106">
        <v>378</v>
      </c>
      <c r="G450" s="69">
        <f t="shared" si="42"/>
        <v>-97</v>
      </c>
      <c r="H450" s="70">
        <f t="shared" si="43"/>
        <v>-25.6613756613757</v>
      </c>
    </row>
    <row r="451" ht="18.2" customHeight="1" spans="1:8">
      <c r="A451" s="68" t="s">
        <v>1023</v>
      </c>
      <c r="B451" s="106">
        <v>60</v>
      </c>
      <c r="C451" s="106"/>
      <c r="D451" s="106">
        <v>78</v>
      </c>
      <c r="E451" s="70" t="str">
        <f t="shared" si="44"/>
        <v/>
      </c>
      <c r="F451" s="106">
        <v>369</v>
      </c>
      <c r="G451" s="69">
        <f t="shared" si="42"/>
        <v>-291</v>
      </c>
      <c r="H451" s="70">
        <f t="shared" si="43"/>
        <v>-78.8617886178862</v>
      </c>
    </row>
    <row r="452" ht="18.2" customHeight="1" spans="1:8">
      <c r="A452" s="68" t="s">
        <v>238</v>
      </c>
      <c r="B452" s="106"/>
      <c r="C452" s="106">
        <v>0</v>
      </c>
      <c r="D452" s="106"/>
      <c r="E452" s="70" t="str">
        <f t="shared" si="44"/>
        <v/>
      </c>
      <c r="F452" s="106"/>
      <c r="G452" s="69">
        <f t="shared" si="42"/>
        <v>0</v>
      </c>
      <c r="H452" s="70" t="str">
        <f t="shared" si="43"/>
        <v/>
      </c>
    </row>
    <row r="453" ht="18.2" customHeight="1" spans="1:8">
      <c r="A453" s="68" t="s">
        <v>239</v>
      </c>
      <c r="B453" s="106"/>
      <c r="C453" s="106">
        <v>0</v>
      </c>
      <c r="D453" s="106"/>
      <c r="E453" s="70" t="str">
        <f t="shared" si="44"/>
        <v/>
      </c>
      <c r="F453" s="106"/>
      <c r="G453" s="69">
        <f t="shared" si="42"/>
        <v>0</v>
      </c>
      <c r="H453" s="70" t="str">
        <f t="shared" si="43"/>
        <v/>
      </c>
    </row>
    <row r="454" ht="18.2" customHeight="1" spans="1:8">
      <c r="A454" s="68" t="s">
        <v>240</v>
      </c>
      <c r="B454" s="106"/>
      <c r="C454" s="106">
        <v>42</v>
      </c>
      <c r="D454" s="106">
        <v>18</v>
      </c>
      <c r="E454" s="70">
        <f t="shared" si="44"/>
        <v>42.8571428571429</v>
      </c>
      <c r="F454" s="106"/>
      <c r="G454" s="69">
        <f t="shared" si="42"/>
        <v>18</v>
      </c>
      <c r="H454" s="70" t="str">
        <f t="shared" si="43"/>
        <v/>
      </c>
    </row>
    <row r="455" ht="18.2" customHeight="1" spans="1:8">
      <c r="A455" s="68" t="s">
        <v>803</v>
      </c>
      <c r="B455" s="106"/>
      <c r="C455" s="106"/>
      <c r="D455" s="106">
        <v>18</v>
      </c>
      <c r="E455" s="70"/>
      <c r="F455" s="106"/>
      <c r="G455" s="69"/>
      <c r="H455" s="70"/>
    </row>
    <row r="456" ht="18.2" customHeight="1" spans="1:8">
      <c r="A456" s="68" t="s">
        <v>241</v>
      </c>
      <c r="B456" s="106"/>
      <c r="C456" s="106">
        <v>400</v>
      </c>
      <c r="D456" s="106"/>
      <c r="E456" s="70">
        <f t="shared" si="44"/>
        <v>0</v>
      </c>
      <c r="F456" s="106">
        <v>1030</v>
      </c>
      <c r="G456" s="69">
        <f t="shared" si="42"/>
        <v>-1030</v>
      </c>
      <c r="H456" s="70">
        <f t="shared" si="43"/>
        <v>-100</v>
      </c>
    </row>
    <row r="457" ht="18.2" customHeight="1" spans="1:8">
      <c r="A457" s="68" t="s">
        <v>1024</v>
      </c>
      <c r="B457" s="106"/>
      <c r="C457" s="106"/>
      <c r="D457" s="106"/>
      <c r="E457" s="70" t="str">
        <f t="shared" si="44"/>
        <v/>
      </c>
      <c r="F457" s="106">
        <v>1030</v>
      </c>
      <c r="G457" s="69">
        <f t="shared" si="42"/>
        <v>-1030</v>
      </c>
      <c r="H457" s="70">
        <f t="shared" si="43"/>
        <v>-100</v>
      </c>
    </row>
    <row r="458" ht="18.2" customHeight="1" spans="1:8">
      <c r="A458" s="68" t="s">
        <v>242</v>
      </c>
      <c r="B458" s="106">
        <f>B459+B465+B466+B468+B470+B472</f>
        <v>137992</v>
      </c>
      <c r="C458" s="106">
        <v>342805</v>
      </c>
      <c r="D458" s="106">
        <v>302740</v>
      </c>
      <c r="E458" s="70">
        <f t="shared" si="44"/>
        <v>88.312597540876</v>
      </c>
      <c r="F458" s="106">
        <v>376725</v>
      </c>
      <c r="G458" s="69">
        <f t="shared" si="42"/>
        <v>-73985</v>
      </c>
      <c r="H458" s="70">
        <f t="shared" si="43"/>
        <v>-19.6389939611122</v>
      </c>
    </row>
    <row r="459" ht="18.2" customHeight="1" spans="1:8">
      <c r="A459" s="68" t="s">
        <v>243</v>
      </c>
      <c r="B459" s="106">
        <f>SUM(B460:B464)</f>
        <v>3288</v>
      </c>
      <c r="C459" s="106">
        <v>2977</v>
      </c>
      <c r="D459" s="106">
        <v>2977</v>
      </c>
      <c r="E459" s="70">
        <f t="shared" si="44"/>
        <v>100</v>
      </c>
      <c r="F459" s="106">
        <v>3167</v>
      </c>
      <c r="G459" s="69">
        <f t="shared" si="42"/>
        <v>-190</v>
      </c>
      <c r="H459" s="70">
        <f t="shared" si="43"/>
        <v>-5.99936848752763</v>
      </c>
    </row>
    <row r="460" ht="18.2" customHeight="1" spans="1:8">
      <c r="A460" s="68" t="s">
        <v>803</v>
      </c>
      <c r="B460" s="106">
        <v>599</v>
      </c>
      <c r="C460" s="106"/>
      <c r="D460" s="106">
        <v>542</v>
      </c>
      <c r="E460" s="70" t="str">
        <f t="shared" si="44"/>
        <v/>
      </c>
      <c r="F460" s="106">
        <v>563</v>
      </c>
      <c r="G460" s="69">
        <f t="shared" si="42"/>
        <v>-21</v>
      </c>
      <c r="H460" s="70">
        <f t="shared" si="43"/>
        <v>-3.73001776198934</v>
      </c>
    </row>
    <row r="461" ht="18.2" customHeight="1" spans="1:8">
      <c r="A461" s="68" t="s">
        <v>1025</v>
      </c>
      <c r="B461" s="106">
        <v>738</v>
      </c>
      <c r="C461" s="106"/>
      <c r="D461" s="106">
        <v>478</v>
      </c>
      <c r="E461" s="70" t="str">
        <f t="shared" si="44"/>
        <v/>
      </c>
      <c r="F461" s="106">
        <v>772</v>
      </c>
      <c r="G461" s="69">
        <f t="shared" si="42"/>
        <v>-294</v>
      </c>
      <c r="H461" s="70">
        <f t="shared" si="43"/>
        <v>-38.0829015544041</v>
      </c>
    </row>
    <row r="462" ht="18.2" customHeight="1" spans="1:8">
      <c r="A462" s="68" t="s">
        <v>1026</v>
      </c>
      <c r="B462" s="106">
        <v>749</v>
      </c>
      <c r="C462" s="106"/>
      <c r="D462" s="106">
        <v>691</v>
      </c>
      <c r="E462" s="70" t="str">
        <f t="shared" si="44"/>
        <v/>
      </c>
      <c r="F462" s="106">
        <v>716</v>
      </c>
      <c r="G462" s="69">
        <f t="shared" si="42"/>
        <v>-25</v>
      </c>
      <c r="H462" s="70">
        <f t="shared" si="43"/>
        <v>-3.49162011173184</v>
      </c>
    </row>
    <row r="463" ht="18.2" customHeight="1" spans="1:8">
      <c r="A463" s="68" t="s">
        <v>1027</v>
      </c>
      <c r="B463" s="106">
        <v>534</v>
      </c>
      <c r="C463" s="106"/>
      <c r="D463" s="106">
        <v>593</v>
      </c>
      <c r="E463" s="70" t="str">
        <f t="shared" si="44"/>
        <v/>
      </c>
      <c r="F463" s="106">
        <v>509</v>
      </c>
      <c r="G463" s="69">
        <f t="shared" si="42"/>
        <v>84</v>
      </c>
      <c r="H463" s="70">
        <f t="shared" si="43"/>
        <v>16.5029469548134</v>
      </c>
    </row>
    <row r="464" ht="18.2" customHeight="1" spans="1:8">
      <c r="A464" s="68" t="s">
        <v>1028</v>
      </c>
      <c r="B464" s="106">
        <v>668</v>
      </c>
      <c r="C464" s="106"/>
      <c r="D464" s="106">
        <v>673</v>
      </c>
      <c r="E464" s="70" t="str">
        <f t="shared" si="44"/>
        <v/>
      </c>
      <c r="F464" s="106">
        <v>607</v>
      </c>
      <c r="G464" s="69">
        <f t="shared" si="42"/>
        <v>66</v>
      </c>
      <c r="H464" s="70">
        <f t="shared" si="43"/>
        <v>10.8731466227348</v>
      </c>
    </row>
    <row r="465" ht="18.2" customHeight="1" spans="1:8">
      <c r="A465" s="68" t="s">
        <v>244</v>
      </c>
      <c r="B465" s="106"/>
      <c r="C465" s="106">
        <v>0</v>
      </c>
      <c r="D465" s="106"/>
      <c r="E465" s="70" t="str">
        <f t="shared" si="44"/>
        <v/>
      </c>
      <c r="F465" s="106">
        <v>403</v>
      </c>
      <c r="G465" s="69">
        <f t="shared" si="42"/>
        <v>-403</v>
      </c>
      <c r="H465" s="70">
        <f t="shared" si="43"/>
        <v>-100</v>
      </c>
    </row>
    <row r="466" ht="18.2" customHeight="1" spans="1:8">
      <c r="A466" s="68" t="s">
        <v>245</v>
      </c>
      <c r="B466" s="106">
        <f>B467</f>
        <v>89947</v>
      </c>
      <c r="C466" s="106">
        <v>275489</v>
      </c>
      <c r="D466" s="106">
        <v>265839</v>
      </c>
      <c r="E466" s="70">
        <f t="shared" si="44"/>
        <v>96.4971378167549</v>
      </c>
      <c r="F466" s="106">
        <v>213726</v>
      </c>
      <c r="G466" s="69">
        <f t="shared" si="42"/>
        <v>52113</v>
      </c>
      <c r="H466" s="70">
        <f t="shared" si="43"/>
        <v>24.383088627495</v>
      </c>
    </row>
    <row r="467" ht="18.2" customHeight="1" spans="1:8">
      <c r="A467" s="68" t="s">
        <v>1029</v>
      </c>
      <c r="B467" s="106">
        <v>89947</v>
      </c>
      <c r="C467" s="106"/>
      <c r="D467" s="106">
        <v>265839</v>
      </c>
      <c r="E467" s="70" t="str">
        <f t="shared" si="44"/>
        <v/>
      </c>
      <c r="F467" s="106">
        <v>213726</v>
      </c>
      <c r="G467" s="69">
        <f t="shared" si="42"/>
        <v>52113</v>
      </c>
      <c r="H467" s="70">
        <f t="shared" si="43"/>
        <v>24.383088627495</v>
      </c>
    </row>
    <row r="468" ht="18.2" customHeight="1" spans="1:8">
      <c r="A468" s="68" t="s">
        <v>246</v>
      </c>
      <c r="B468" s="106">
        <f>B469</f>
        <v>32258</v>
      </c>
      <c r="C468" s="106">
        <v>47365</v>
      </c>
      <c r="D468" s="106">
        <v>28707</v>
      </c>
      <c r="E468" s="70">
        <f t="shared" si="44"/>
        <v>60.6080439142827</v>
      </c>
      <c r="F468" s="106">
        <v>21309</v>
      </c>
      <c r="G468" s="69">
        <f t="shared" si="42"/>
        <v>7398</v>
      </c>
      <c r="H468" s="70">
        <f t="shared" si="43"/>
        <v>34.7177249049697</v>
      </c>
    </row>
    <row r="469" ht="18.2" customHeight="1" spans="1:8">
      <c r="A469" s="68" t="s">
        <v>1030</v>
      </c>
      <c r="B469" s="106">
        <v>32258</v>
      </c>
      <c r="C469" s="106"/>
      <c r="D469" s="106">
        <v>28707</v>
      </c>
      <c r="E469" s="70" t="str">
        <f t="shared" si="44"/>
        <v/>
      </c>
      <c r="F469" s="106">
        <v>21309</v>
      </c>
      <c r="G469" s="69">
        <f t="shared" si="42"/>
        <v>7398</v>
      </c>
      <c r="H469" s="70">
        <f t="shared" si="43"/>
        <v>34.7177249049697</v>
      </c>
    </row>
    <row r="470" ht="18.2" customHeight="1" spans="1:8">
      <c r="A470" s="68" t="s">
        <v>247</v>
      </c>
      <c r="B470" s="106">
        <f>B471</f>
        <v>741</v>
      </c>
      <c r="C470" s="106">
        <v>712</v>
      </c>
      <c r="D470" s="106">
        <v>712</v>
      </c>
      <c r="E470" s="70">
        <f t="shared" si="44"/>
        <v>100</v>
      </c>
      <c r="F470" s="106">
        <v>725</v>
      </c>
      <c r="G470" s="69">
        <f t="shared" si="42"/>
        <v>-13</v>
      </c>
      <c r="H470" s="70">
        <f t="shared" si="43"/>
        <v>-1.79310344827586</v>
      </c>
    </row>
    <row r="471" ht="18.2" customHeight="1" spans="1:8">
      <c r="A471" s="68" t="s">
        <v>1031</v>
      </c>
      <c r="B471" s="106">
        <v>741</v>
      </c>
      <c r="C471" s="106"/>
      <c r="D471" s="106">
        <v>712</v>
      </c>
      <c r="E471" s="70" t="str">
        <f t="shared" si="44"/>
        <v/>
      </c>
      <c r="F471" s="106">
        <v>725</v>
      </c>
      <c r="G471" s="69">
        <f t="shared" si="42"/>
        <v>-13</v>
      </c>
      <c r="H471" s="70">
        <f t="shared" si="43"/>
        <v>-1.79310344827586</v>
      </c>
    </row>
    <row r="472" ht="18.2" customHeight="1" spans="1:8">
      <c r="A472" s="68" t="s">
        <v>248</v>
      </c>
      <c r="B472" s="106">
        <f>B473</f>
        <v>11758</v>
      </c>
      <c r="C472" s="106">
        <v>16262</v>
      </c>
      <c r="D472" s="106">
        <v>4505</v>
      </c>
      <c r="E472" s="70">
        <f t="shared" si="44"/>
        <v>27.7026196039848</v>
      </c>
      <c r="F472" s="106">
        <v>137395</v>
      </c>
      <c r="G472" s="69">
        <f t="shared" si="42"/>
        <v>-132890</v>
      </c>
      <c r="H472" s="70">
        <f t="shared" si="43"/>
        <v>-96.7211325011827</v>
      </c>
    </row>
    <row r="473" ht="18.2" customHeight="1" spans="1:8">
      <c r="A473" s="68" t="s">
        <v>1032</v>
      </c>
      <c r="B473" s="106">
        <v>11758</v>
      </c>
      <c r="C473" s="106"/>
      <c r="D473" s="106">
        <v>4505</v>
      </c>
      <c r="E473" s="70" t="str">
        <f t="shared" si="44"/>
        <v/>
      </c>
      <c r="F473" s="106">
        <v>137395</v>
      </c>
      <c r="G473" s="69">
        <f t="shared" si="42"/>
        <v>-132890</v>
      </c>
      <c r="H473" s="70">
        <f t="shared" si="43"/>
        <v>-96.7211325011827</v>
      </c>
    </row>
    <row r="474" ht="18.2" customHeight="1" spans="1:8">
      <c r="A474" s="68" t="s">
        <v>249</v>
      </c>
      <c r="B474" s="106">
        <f>B475+B493+B507+B523+B528+B530+B534+B535</f>
        <v>91203</v>
      </c>
      <c r="C474" s="106">
        <v>523012</v>
      </c>
      <c r="D474" s="106">
        <v>316349</v>
      </c>
      <c r="E474" s="70">
        <f t="shared" si="44"/>
        <v>60.4859926732083</v>
      </c>
      <c r="F474" s="106">
        <v>189363</v>
      </c>
      <c r="G474" s="69">
        <f t="shared" si="42"/>
        <v>126986</v>
      </c>
      <c r="H474" s="70">
        <f t="shared" si="43"/>
        <v>67.0595628501872</v>
      </c>
    </row>
    <row r="475" ht="18.2" customHeight="1" spans="1:8">
      <c r="A475" s="68" t="s">
        <v>250</v>
      </c>
      <c r="B475" s="106">
        <f>SUM(B476:B492)</f>
        <v>8900</v>
      </c>
      <c r="C475" s="106">
        <v>169240</v>
      </c>
      <c r="D475" s="106">
        <v>136693</v>
      </c>
      <c r="E475" s="70">
        <f t="shared" si="44"/>
        <v>80.768730796502</v>
      </c>
      <c r="F475" s="106">
        <v>12381</v>
      </c>
      <c r="G475" s="69">
        <f t="shared" si="42"/>
        <v>124312</v>
      </c>
      <c r="H475" s="70">
        <f t="shared" si="43"/>
        <v>1004.05459979</v>
      </c>
    </row>
    <row r="476" ht="18.2" customHeight="1" spans="1:8">
      <c r="A476" s="68" t="s">
        <v>803</v>
      </c>
      <c r="B476" s="106">
        <v>1594</v>
      </c>
      <c r="C476" s="106"/>
      <c r="D476" s="106">
        <v>1433</v>
      </c>
      <c r="E476" s="70" t="str">
        <f t="shared" si="44"/>
        <v/>
      </c>
      <c r="F476" s="106">
        <v>1303</v>
      </c>
      <c r="G476" s="69">
        <f t="shared" si="42"/>
        <v>130</v>
      </c>
      <c r="H476" s="70">
        <f t="shared" si="43"/>
        <v>9.97697620874904</v>
      </c>
    </row>
    <row r="477" ht="18.2" customHeight="1" spans="1:8">
      <c r="A477" s="68" t="s">
        <v>804</v>
      </c>
      <c r="B477" s="106"/>
      <c r="C477" s="106"/>
      <c r="D477" s="106"/>
      <c r="E477" s="70" t="str">
        <f t="shared" si="44"/>
        <v/>
      </c>
      <c r="F477" s="106">
        <v>13</v>
      </c>
      <c r="G477" s="69">
        <f t="shared" si="42"/>
        <v>-13</v>
      </c>
      <c r="H477" s="70">
        <f t="shared" si="43"/>
        <v>-100</v>
      </c>
    </row>
    <row r="478" ht="18.2" customHeight="1" spans="1:8">
      <c r="A478" s="68" t="s">
        <v>807</v>
      </c>
      <c r="B478" s="106">
        <v>6630</v>
      </c>
      <c r="C478" s="106"/>
      <c r="D478" s="106">
        <v>6032</v>
      </c>
      <c r="E478" s="70" t="str">
        <f t="shared" si="44"/>
        <v/>
      </c>
      <c r="F478" s="106">
        <v>3973</v>
      </c>
      <c r="G478" s="69">
        <f t="shared" si="42"/>
        <v>2059</v>
      </c>
      <c r="H478" s="70">
        <f t="shared" si="43"/>
        <v>51.8248175182482</v>
      </c>
    </row>
    <row r="479" ht="18.2" customHeight="1" spans="1:8">
      <c r="A479" s="68" t="s">
        <v>1033</v>
      </c>
      <c r="B479" s="106"/>
      <c r="C479" s="106"/>
      <c r="D479" s="106">
        <v>700</v>
      </c>
      <c r="E479" s="70" t="str">
        <f t="shared" si="44"/>
        <v/>
      </c>
      <c r="F479" s="106">
        <v>1035</v>
      </c>
      <c r="G479" s="69">
        <f t="shared" si="42"/>
        <v>-335</v>
      </c>
      <c r="H479" s="70">
        <f t="shared" si="43"/>
        <v>-32.3671497584541</v>
      </c>
    </row>
    <row r="480" ht="18.2" customHeight="1" spans="1:8">
      <c r="A480" s="68" t="s">
        <v>1034</v>
      </c>
      <c r="B480" s="106">
        <v>33</v>
      </c>
      <c r="C480" s="106"/>
      <c r="D480" s="106">
        <v>715</v>
      </c>
      <c r="E480" s="70" t="str">
        <f t="shared" si="44"/>
        <v/>
      </c>
      <c r="F480" s="106">
        <v>1078</v>
      </c>
      <c r="G480" s="69">
        <f t="shared" si="42"/>
        <v>-363</v>
      </c>
      <c r="H480" s="70">
        <f t="shared" si="43"/>
        <v>-33.6734693877551</v>
      </c>
    </row>
    <row r="481" ht="18.2" customHeight="1" spans="1:8">
      <c r="A481" s="68" t="s">
        <v>1035</v>
      </c>
      <c r="B481" s="106">
        <v>180</v>
      </c>
      <c r="C481" s="106"/>
      <c r="D481" s="106">
        <v>390</v>
      </c>
      <c r="E481" s="70" t="str">
        <f t="shared" si="44"/>
        <v/>
      </c>
      <c r="F481" s="106">
        <v>448</v>
      </c>
      <c r="G481" s="69">
        <f t="shared" si="42"/>
        <v>-58</v>
      </c>
      <c r="H481" s="70">
        <f t="shared" si="43"/>
        <v>-12.9464285714286</v>
      </c>
    </row>
    <row r="482" ht="18.2" customHeight="1" spans="1:8">
      <c r="A482" s="68" t="s">
        <v>1036</v>
      </c>
      <c r="B482" s="106">
        <v>20</v>
      </c>
      <c r="C482" s="106"/>
      <c r="D482" s="106">
        <v>16</v>
      </c>
      <c r="E482" s="70" t="str">
        <f t="shared" si="44"/>
        <v/>
      </c>
      <c r="F482" s="106">
        <v>36</v>
      </c>
      <c r="G482" s="69">
        <f t="shared" si="42"/>
        <v>-20</v>
      </c>
      <c r="H482" s="70">
        <f t="shared" si="43"/>
        <v>-55.5555555555556</v>
      </c>
    </row>
    <row r="483" ht="18.2" customHeight="1" spans="1:8">
      <c r="A483" s="68" t="s">
        <v>1037</v>
      </c>
      <c r="B483" s="106"/>
      <c r="C483" s="106"/>
      <c r="D483" s="106">
        <v>1</v>
      </c>
      <c r="E483" s="70"/>
      <c r="F483" s="106">
        <v>10</v>
      </c>
      <c r="G483" s="69"/>
      <c r="H483" s="70"/>
    </row>
    <row r="484" ht="18.2" customHeight="1" spans="1:8">
      <c r="A484" s="68" t="s">
        <v>1038</v>
      </c>
      <c r="B484" s="106"/>
      <c r="C484" s="106"/>
      <c r="D484" s="106">
        <v>50</v>
      </c>
      <c r="E484" s="70" t="str">
        <f t="shared" ref="E484:E511" si="45">IF(C484=0,"",SUM(D484/C484)*100)</f>
        <v/>
      </c>
      <c r="F484" s="106">
        <v>115</v>
      </c>
      <c r="G484" s="69">
        <f t="shared" ref="G484:G511" si="46">D484-F484</f>
        <v>-65</v>
      </c>
      <c r="H484" s="70">
        <f t="shared" ref="H484:H511" si="47">IF(F484=0,"",SUM(G484/F484)*100)</f>
        <v>-56.5217391304348</v>
      </c>
    </row>
    <row r="485" ht="18.2" customHeight="1" spans="1:8">
      <c r="A485" s="68" t="s">
        <v>1039</v>
      </c>
      <c r="B485" s="106"/>
      <c r="C485" s="106"/>
      <c r="D485" s="106">
        <v>93984</v>
      </c>
      <c r="E485" s="70"/>
      <c r="F485" s="106"/>
      <c r="G485" s="69"/>
      <c r="H485" s="70"/>
    </row>
    <row r="486" ht="18.2" customHeight="1" spans="1:8">
      <c r="A486" s="68" t="s">
        <v>1040</v>
      </c>
      <c r="B486" s="106"/>
      <c r="C486" s="106"/>
      <c r="D486" s="106">
        <v>24266</v>
      </c>
      <c r="E486" s="70" t="str">
        <f t="shared" si="45"/>
        <v/>
      </c>
      <c r="F486" s="106">
        <v>1687</v>
      </c>
      <c r="G486" s="69">
        <f t="shared" si="46"/>
        <v>22579</v>
      </c>
      <c r="H486" s="70">
        <f t="shared" si="47"/>
        <v>1338.41138114997</v>
      </c>
    </row>
    <row r="487" ht="18.2" customHeight="1" spans="1:8">
      <c r="A487" s="68" t="s">
        <v>1041</v>
      </c>
      <c r="B487" s="106">
        <v>6</v>
      </c>
      <c r="C487" s="106"/>
      <c r="D487" s="106">
        <v>1062</v>
      </c>
      <c r="E487" s="70" t="str">
        <f t="shared" si="45"/>
        <v/>
      </c>
      <c r="F487" s="106">
        <v>350</v>
      </c>
      <c r="G487" s="69">
        <f t="shared" si="46"/>
        <v>712</v>
      </c>
      <c r="H487" s="70">
        <f t="shared" si="47"/>
        <v>203.428571428571</v>
      </c>
    </row>
    <row r="488" ht="18.2" customHeight="1" spans="1:8">
      <c r="A488" s="68" t="s">
        <v>1042</v>
      </c>
      <c r="B488" s="106">
        <v>4</v>
      </c>
      <c r="C488" s="106"/>
      <c r="D488" s="106">
        <v>4</v>
      </c>
      <c r="E488" s="70" t="str">
        <f t="shared" si="45"/>
        <v/>
      </c>
      <c r="F488" s="106">
        <v>8</v>
      </c>
      <c r="G488" s="69">
        <f t="shared" si="46"/>
        <v>-4</v>
      </c>
      <c r="H488" s="70">
        <f t="shared" si="47"/>
        <v>-50</v>
      </c>
    </row>
    <row r="489" ht="18.2" customHeight="1" spans="1:8">
      <c r="A489" s="68" t="s">
        <v>1043</v>
      </c>
      <c r="B489" s="106"/>
      <c r="C489" s="106"/>
      <c r="D489" s="106">
        <v>541</v>
      </c>
      <c r="E489" s="70" t="str">
        <f t="shared" si="45"/>
        <v/>
      </c>
      <c r="F489" s="106">
        <v>520</v>
      </c>
      <c r="G489" s="69">
        <f t="shared" si="46"/>
        <v>21</v>
      </c>
      <c r="H489" s="70">
        <f t="shared" si="47"/>
        <v>4.03846153846154</v>
      </c>
    </row>
    <row r="490" ht="18.2" customHeight="1" spans="1:8">
      <c r="A490" s="68" t="s">
        <v>1044</v>
      </c>
      <c r="B490" s="106"/>
      <c r="C490" s="106"/>
      <c r="D490" s="106">
        <v>5</v>
      </c>
      <c r="E490" s="70"/>
      <c r="F490" s="106"/>
      <c r="G490" s="69"/>
      <c r="H490" s="70"/>
    </row>
    <row r="491" ht="18.2" customHeight="1" spans="1:8">
      <c r="A491" s="68" t="s">
        <v>1045</v>
      </c>
      <c r="B491" s="106">
        <v>148</v>
      </c>
      <c r="C491" s="106"/>
      <c r="D491" s="106">
        <v>4648</v>
      </c>
      <c r="E491" s="70" t="str">
        <f t="shared" si="45"/>
        <v/>
      </c>
      <c r="F491" s="106">
        <v>229</v>
      </c>
      <c r="G491" s="69">
        <f t="shared" si="46"/>
        <v>4419</v>
      </c>
      <c r="H491" s="70">
        <f t="shared" si="47"/>
        <v>1929.6943231441</v>
      </c>
    </row>
    <row r="492" ht="18.2" customHeight="1" spans="1:8">
      <c r="A492" s="68" t="s">
        <v>1046</v>
      </c>
      <c r="B492" s="106">
        <v>285</v>
      </c>
      <c r="C492" s="106"/>
      <c r="D492" s="106">
        <v>2846</v>
      </c>
      <c r="E492" s="70" t="str">
        <f t="shared" si="45"/>
        <v/>
      </c>
      <c r="F492" s="106">
        <v>1576</v>
      </c>
      <c r="G492" s="69">
        <f t="shared" si="46"/>
        <v>1270</v>
      </c>
      <c r="H492" s="70">
        <f t="shared" si="47"/>
        <v>80.5837563451777</v>
      </c>
    </row>
    <row r="493" ht="18.2" customHeight="1" spans="1:8">
      <c r="A493" s="68" t="s">
        <v>251</v>
      </c>
      <c r="B493" s="106">
        <f>SUM(B494:B506)</f>
        <v>2060</v>
      </c>
      <c r="C493" s="106">
        <v>3371</v>
      </c>
      <c r="D493" s="106">
        <v>2703</v>
      </c>
      <c r="E493" s="70">
        <f t="shared" si="45"/>
        <v>80.18392168496</v>
      </c>
      <c r="F493" s="106">
        <v>4131</v>
      </c>
      <c r="G493" s="69">
        <f t="shared" si="46"/>
        <v>-1428</v>
      </c>
      <c r="H493" s="70">
        <f t="shared" si="47"/>
        <v>-34.5679012345679</v>
      </c>
    </row>
    <row r="494" ht="18.2" customHeight="1" spans="1:8">
      <c r="A494" s="68" t="s">
        <v>803</v>
      </c>
      <c r="B494" s="106">
        <v>875</v>
      </c>
      <c r="C494" s="106"/>
      <c r="D494" s="106">
        <v>723</v>
      </c>
      <c r="E494" s="70" t="str">
        <f t="shared" si="45"/>
        <v/>
      </c>
      <c r="F494" s="106">
        <v>980</v>
      </c>
      <c r="G494" s="69">
        <f t="shared" si="46"/>
        <v>-257</v>
      </c>
      <c r="H494" s="70">
        <f t="shared" si="47"/>
        <v>-26.2244897959184</v>
      </c>
    </row>
    <row r="495" ht="18.2" customHeight="1" spans="1:8">
      <c r="A495" s="68" t="s">
        <v>1047</v>
      </c>
      <c r="B495" s="106">
        <v>902</v>
      </c>
      <c r="C495" s="106"/>
      <c r="D495" s="106">
        <v>974</v>
      </c>
      <c r="E495" s="70" t="str">
        <f t="shared" si="45"/>
        <v/>
      </c>
      <c r="F495" s="106">
        <v>862</v>
      </c>
      <c r="G495" s="69">
        <f t="shared" si="46"/>
        <v>112</v>
      </c>
      <c r="H495" s="70">
        <f t="shared" si="47"/>
        <v>12.9930394431555</v>
      </c>
    </row>
    <row r="496" ht="18.2" customHeight="1" spans="1:8">
      <c r="A496" s="68" t="s">
        <v>1048</v>
      </c>
      <c r="B496" s="106">
        <v>54</v>
      </c>
      <c r="C496" s="106"/>
      <c r="D496" s="106">
        <v>132</v>
      </c>
      <c r="E496" s="70" t="str">
        <f>IF(C496=0,"",SUM(D498/C496)*100)</f>
        <v/>
      </c>
      <c r="F496" s="106">
        <v>289</v>
      </c>
      <c r="G496" s="69">
        <f t="shared" si="46"/>
        <v>-157</v>
      </c>
      <c r="H496" s="70">
        <f t="shared" si="47"/>
        <v>-54.3252595155709</v>
      </c>
    </row>
    <row r="497" ht="18.2" customHeight="1" spans="1:8">
      <c r="A497" s="68" t="s">
        <v>1049</v>
      </c>
      <c r="B497" s="106">
        <v>204</v>
      </c>
      <c r="C497" s="106"/>
      <c r="D497" s="106">
        <v>617</v>
      </c>
      <c r="E497" s="70" t="str">
        <f>IF(C497=0,"",SUM(D499/C497)*100)</f>
        <v/>
      </c>
      <c r="F497" s="106">
        <v>736</v>
      </c>
      <c r="G497" s="69">
        <f t="shared" si="46"/>
        <v>-119</v>
      </c>
      <c r="H497" s="70">
        <f t="shared" si="47"/>
        <v>-16.1684782608696</v>
      </c>
    </row>
    <row r="498" ht="18.2" customHeight="1" spans="1:8">
      <c r="A498" s="68" t="s">
        <v>1050</v>
      </c>
      <c r="B498" s="106"/>
      <c r="C498" s="106"/>
      <c r="D498" s="106">
        <v>36</v>
      </c>
      <c r="E498" s="70" t="str">
        <f>IF(C498=0,"",SUM(#REF!/C498)*100)</f>
        <v/>
      </c>
      <c r="F498" s="106">
        <v>20</v>
      </c>
      <c r="G498" s="69">
        <f t="shared" si="46"/>
        <v>16</v>
      </c>
      <c r="H498" s="70">
        <f t="shared" si="47"/>
        <v>80</v>
      </c>
    </row>
    <row r="499" ht="18.2" customHeight="1" spans="1:8">
      <c r="A499" s="68" t="s">
        <v>1051</v>
      </c>
      <c r="B499" s="106"/>
      <c r="C499" s="106"/>
      <c r="D499" s="106"/>
      <c r="E499" s="70" t="str">
        <f>IF(C499=0,"",SUM(#REF!/C499)*100)</f>
        <v/>
      </c>
      <c r="F499" s="106">
        <v>11</v>
      </c>
      <c r="G499" s="69">
        <f t="shared" si="46"/>
        <v>-11</v>
      </c>
      <c r="H499" s="70">
        <f t="shared" si="47"/>
        <v>-100</v>
      </c>
    </row>
    <row r="500" ht="18.2" customHeight="1" spans="1:8">
      <c r="A500" s="68" t="s">
        <v>1052</v>
      </c>
      <c r="B500" s="106"/>
      <c r="C500" s="106"/>
      <c r="D500" s="106">
        <v>24</v>
      </c>
      <c r="E500" s="70" t="str">
        <f t="shared" si="45"/>
        <v/>
      </c>
      <c r="F500" s="106">
        <v>456</v>
      </c>
      <c r="G500" s="69">
        <f t="shared" si="46"/>
        <v>-432</v>
      </c>
      <c r="H500" s="70">
        <f t="shared" si="47"/>
        <v>-94.7368421052632</v>
      </c>
    </row>
    <row r="501" ht="18.2" customHeight="1" spans="1:8">
      <c r="A501" s="68" t="s">
        <v>1053</v>
      </c>
      <c r="B501" s="106"/>
      <c r="C501" s="106"/>
      <c r="D501" s="106">
        <v>14</v>
      </c>
      <c r="E501" s="70"/>
      <c r="F501" s="106"/>
      <c r="G501" s="69"/>
      <c r="H501" s="70"/>
    </row>
    <row r="502" ht="18.2" customHeight="1" spans="1:8">
      <c r="A502" s="68" t="s">
        <v>1054</v>
      </c>
      <c r="B502" s="106">
        <v>25</v>
      </c>
      <c r="C502" s="106"/>
      <c r="D502" s="106">
        <v>19</v>
      </c>
      <c r="E502" s="70"/>
      <c r="F502" s="106"/>
      <c r="G502" s="69"/>
      <c r="H502" s="70"/>
    </row>
    <row r="503" ht="18.2" customHeight="1" spans="1:8">
      <c r="A503" s="68" t="s">
        <v>1055</v>
      </c>
      <c r="B503" s="106"/>
      <c r="C503" s="106"/>
      <c r="D503" s="106">
        <v>54</v>
      </c>
      <c r="E503" s="70" t="str">
        <f t="shared" si="45"/>
        <v/>
      </c>
      <c r="F503" s="106">
        <v>182</v>
      </c>
      <c r="G503" s="69">
        <f t="shared" si="46"/>
        <v>-128</v>
      </c>
      <c r="H503" s="70">
        <f t="shared" si="47"/>
        <v>-70.3296703296703</v>
      </c>
    </row>
    <row r="504" ht="18.2" customHeight="1" spans="1:8">
      <c r="A504" s="68" t="s">
        <v>1056</v>
      </c>
      <c r="B504" s="106"/>
      <c r="C504" s="106"/>
      <c r="D504" s="106"/>
      <c r="E504" s="70" t="str">
        <f t="shared" si="45"/>
        <v/>
      </c>
      <c r="F504" s="106">
        <v>45</v>
      </c>
      <c r="G504" s="69">
        <f t="shared" si="46"/>
        <v>-45</v>
      </c>
      <c r="H504" s="70">
        <f t="shared" si="47"/>
        <v>-100</v>
      </c>
    </row>
    <row r="505" ht="18.2" customHeight="1" spans="1:8">
      <c r="A505" s="68" t="s">
        <v>1057</v>
      </c>
      <c r="B505" s="106"/>
      <c r="C505" s="106"/>
      <c r="D505" s="106">
        <v>16</v>
      </c>
      <c r="E505" s="70"/>
      <c r="F505" s="106">
        <v>30</v>
      </c>
      <c r="G505" s="69"/>
      <c r="H505" s="70"/>
    </row>
    <row r="506" ht="18.2" customHeight="1" spans="1:8">
      <c r="A506" s="68" t="s">
        <v>1058</v>
      </c>
      <c r="B506" s="106"/>
      <c r="C506" s="106"/>
      <c r="D506" s="106">
        <v>94</v>
      </c>
      <c r="E506" s="70" t="str">
        <f t="shared" si="45"/>
        <v/>
      </c>
      <c r="F506" s="106">
        <v>520</v>
      </c>
      <c r="G506" s="69">
        <f t="shared" si="46"/>
        <v>-426</v>
      </c>
      <c r="H506" s="70">
        <f t="shared" si="47"/>
        <v>-81.9230769230769</v>
      </c>
    </row>
    <row r="507" ht="18.2" customHeight="1" spans="1:8">
      <c r="A507" s="68" t="s">
        <v>252</v>
      </c>
      <c r="B507" s="106">
        <f>SUM(B508:B522)</f>
        <v>33057</v>
      </c>
      <c r="C507" s="106">
        <v>128030</v>
      </c>
      <c r="D507" s="106">
        <v>72121</v>
      </c>
      <c r="E507" s="70">
        <f t="shared" si="45"/>
        <v>56.3313285948606</v>
      </c>
      <c r="F507" s="106">
        <v>63165</v>
      </c>
      <c r="G507" s="69">
        <f t="shared" si="46"/>
        <v>8956</v>
      </c>
      <c r="H507" s="70">
        <f t="shared" si="47"/>
        <v>14.178738225283</v>
      </c>
    </row>
    <row r="508" ht="18.2" customHeight="1" spans="1:8">
      <c r="A508" s="68" t="s">
        <v>803</v>
      </c>
      <c r="B508" s="106">
        <v>534</v>
      </c>
      <c r="C508" s="106"/>
      <c r="D508" s="106">
        <v>458</v>
      </c>
      <c r="E508" s="70" t="str">
        <f>IF(C508=0,"",SUM(#REF!/C508)*100)</f>
        <v/>
      </c>
      <c r="F508" s="106">
        <v>619</v>
      </c>
      <c r="G508" s="69">
        <f t="shared" si="46"/>
        <v>-161</v>
      </c>
      <c r="H508" s="70">
        <f t="shared" si="47"/>
        <v>-26.0096930533118</v>
      </c>
    </row>
    <row r="509" ht="18.2" customHeight="1" spans="1:8">
      <c r="A509" s="68" t="s">
        <v>1059</v>
      </c>
      <c r="B509" s="106">
        <v>30</v>
      </c>
      <c r="C509" s="106"/>
      <c r="D509" s="106">
        <v>85</v>
      </c>
      <c r="E509" s="70" t="str">
        <f t="shared" si="45"/>
        <v/>
      </c>
      <c r="F509" s="106">
        <v>157</v>
      </c>
      <c r="G509" s="69">
        <f t="shared" si="46"/>
        <v>-72</v>
      </c>
      <c r="H509" s="70">
        <f t="shared" si="47"/>
        <v>-45.859872611465</v>
      </c>
    </row>
    <row r="510" ht="18.2" customHeight="1" spans="1:8">
      <c r="A510" s="68" t="s">
        <v>1060</v>
      </c>
      <c r="B510" s="106"/>
      <c r="C510" s="106"/>
      <c r="D510" s="106">
        <v>31763</v>
      </c>
      <c r="E510" s="70" t="str">
        <f t="shared" si="45"/>
        <v/>
      </c>
      <c r="F510" s="106">
        <v>10443</v>
      </c>
      <c r="G510" s="69">
        <f t="shared" si="46"/>
        <v>21320</v>
      </c>
      <c r="H510" s="70">
        <f t="shared" si="47"/>
        <v>204.15589390022</v>
      </c>
    </row>
    <row r="511" ht="18.2" customHeight="1" spans="1:8">
      <c r="A511" s="68" t="s">
        <v>1061</v>
      </c>
      <c r="B511" s="106">
        <v>8320</v>
      </c>
      <c r="C511" s="106"/>
      <c r="D511" s="106">
        <v>6013</v>
      </c>
      <c r="E511" s="70" t="str">
        <f t="shared" si="45"/>
        <v/>
      </c>
      <c r="F511" s="106">
        <v>10086</v>
      </c>
      <c r="G511" s="69">
        <f t="shared" si="46"/>
        <v>-4073</v>
      </c>
      <c r="H511" s="70">
        <f t="shared" si="47"/>
        <v>-40.3827087051358</v>
      </c>
    </row>
    <row r="512" ht="18.2" customHeight="1" spans="1:8">
      <c r="A512" s="68" t="s">
        <v>1062</v>
      </c>
      <c r="B512" s="106"/>
      <c r="C512" s="106"/>
      <c r="D512" s="106">
        <v>184</v>
      </c>
      <c r="E512" s="70"/>
      <c r="F512" s="106">
        <v>158</v>
      </c>
      <c r="G512" s="69"/>
      <c r="H512" s="70"/>
    </row>
    <row r="513" ht="18.2" customHeight="1" spans="1:8">
      <c r="A513" s="68" t="s">
        <v>1063</v>
      </c>
      <c r="B513" s="106">
        <v>1336</v>
      </c>
      <c r="C513" s="106"/>
      <c r="D513" s="106">
        <v>1176</v>
      </c>
      <c r="E513" s="70" t="str">
        <f t="shared" ref="E513:E519" si="48">IF(C513=0,"",SUM(D513/C513)*100)</f>
        <v/>
      </c>
      <c r="F513" s="106">
        <v>1364</v>
      </c>
      <c r="G513" s="69">
        <f>D513-F513</f>
        <v>-188</v>
      </c>
      <c r="H513" s="70">
        <f>IF(F513=0,"",SUM(G513/F513)*100)</f>
        <v>-13.782991202346</v>
      </c>
    </row>
    <row r="514" ht="18.2" customHeight="1" spans="1:8">
      <c r="A514" s="68" t="s">
        <v>1064</v>
      </c>
      <c r="B514" s="106"/>
      <c r="C514" s="106"/>
      <c r="D514" s="106"/>
      <c r="E514" s="70"/>
      <c r="F514" s="106"/>
      <c r="G514" s="69"/>
      <c r="H514" s="70"/>
    </row>
    <row r="515" ht="18.2" customHeight="1" spans="1:8">
      <c r="A515" s="68" t="s">
        <v>1065</v>
      </c>
      <c r="B515" s="106"/>
      <c r="C515" s="106"/>
      <c r="D515" s="106"/>
      <c r="E515" s="70"/>
      <c r="F515" s="106"/>
      <c r="G515" s="69"/>
      <c r="H515" s="70"/>
    </row>
    <row r="516" ht="18.2" customHeight="1" spans="1:8">
      <c r="A516" s="68" t="s">
        <v>1066</v>
      </c>
      <c r="B516" s="106">
        <v>13</v>
      </c>
      <c r="C516" s="106"/>
      <c r="D516" s="106">
        <v>50</v>
      </c>
      <c r="E516" s="70" t="str">
        <f t="shared" si="48"/>
        <v/>
      </c>
      <c r="F516" s="106">
        <v>295</v>
      </c>
      <c r="G516" s="69">
        <f>D516-F516</f>
        <v>-245</v>
      </c>
      <c r="H516" s="70">
        <f>IF(F516=0,"",SUM(G516/F516)*100)</f>
        <v>-83.0508474576271</v>
      </c>
    </row>
    <row r="517" ht="18.2" customHeight="1" spans="1:8">
      <c r="A517" s="68" t="s">
        <v>1067</v>
      </c>
      <c r="B517" s="106"/>
      <c r="C517" s="106"/>
      <c r="D517" s="106"/>
      <c r="E517" s="70"/>
      <c r="F517" s="106"/>
      <c r="G517" s="69"/>
      <c r="H517" s="70"/>
    </row>
    <row r="518" ht="18.2" customHeight="1" spans="1:8">
      <c r="A518" s="68" t="s">
        <v>1068</v>
      </c>
      <c r="B518" s="106">
        <v>343</v>
      </c>
      <c r="C518" s="106"/>
      <c r="D518" s="106">
        <v>574</v>
      </c>
      <c r="E518" s="70" t="str">
        <f t="shared" si="48"/>
        <v/>
      </c>
      <c r="F518" s="106">
        <v>1372</v>
      </c>
      <c r="G518" s="69">
        <f t="shared" ref="G518:G550" si="49">D518-F518</f>
        <v>-798</v>
      </c>
      <c r="H518" s="70">
        <f t="shared" ref="H518:H550" si="50">IF(F518=0,"",SUM(G518/F518)*100)</f>
        <v>-58.1632653061224</v>
      </c>
    </row>
    <row r="519" ht="18.2" customHeight="1" spans="1:8">
      <c r="A519" s="68" t="s">
        <v>1069</v>
      </c>
      <c r="B519" s="106"/>
      <c r="C519" s="106"/>
      <c r="D519" s="106"/>
      <c r="E519" s="70" t="str">
        <f t="shared" si="48"/>
        <v/>
      </c>
      <c r="F519" s="106">
        <v>3</v>
      </c>
      <c r="G519" s="69">
        <f t="shared" si="49"/>
        <v>-3</v>
      </c>
      <c r="H519" s="70">
        <f t="shared" si="50"/>
        <v>-100</v>
      </c>
    </row>
    <row r="520" ht="18.2" customHeight="1" spans="1:8">
      <c r="A520" s="68" t="s">
        <v>1070</v>
      </c>
      <c r="B520" s="106"/>
      <c r="C520" s="106"/>
      <c r="D520" s="106">
        <v>38</v>
      </c>
      <c r="E520" s="70"/>
      <c r="F520" s="106">
        <v>296</v>
      </c>
      <c r="G520" s="69">
        <f t="shared" si="49"/>
        <v>-258</v>
      </c>
      <c r="H520" s="70">
        <f t="shared" si="50"/>
        <v>-87.1621621621622</v>
      </c>
    </row>
    <row r="521" ht="18.2" customHeight="1" spans="1:8">
      <c r="A521" s="68" t="s">
        <v>1071</v>
      </c>
      <c r="B521" s="106">
        <v>110</v>
      </c>
      <c r="C521" s="106"/>
      <c r="D521" s="106">
        <v>110</v>
      </c>
      <c r="E521" s="70"/>
      <c r="F521" s="106"/>
      <c r="G521" s="69"/>
      <c r="H521" s="70"/>
    </row>
    <row r="522" ht="18.2" customHeight="1" spans="1:8">
      <c r="A522" s="68" t="s">
        <v>1072</v>
      </c>
      <c r="B522" s="106">
        <v>22371</v>
      </c>
      <c r="C522" s="106"/>
      <c r="D522" s="106">
        <v>31670</v>
      </c>
      <c r="E522" s="70" t="str">
        <f t="shared" ref="E522:E530" si="51">IF(C522=0,"",SUM(D522/C522)*100)</f>
        <v/>
      </c>
      <c r="F522" s="106">
        <v>38372</v>
      </c>
      <c r="G522" s="69">
        <f t="shared" si="49"/>
        <v>-6702</v>
      </c>
      <c r="H522" s="70">
        <f t="shared" si="50"/>
        <v>-17.4658605232982</v>
      </c>
    </row>
    <row r="523" ht="18.2" customHeight="1" spans="1:8">
      <c r="A523" s="68" t="s">
        <v>1073</v>
      </c>
      <c r="B523" s="106">
        <f>SUM(B524:B527)</f>
        <v>34209</v>
      </c>
      <c r="C523" s="106">
        <v>22201</v>
      </c>
      <c r="D523" s="106">
        <v>21692</v>
      </c>
      <c r="E523" s="70">
        <f t="shared" si="51"/>
        <v>97.7073104815099</v>
      </c>
      <c r="F523" s="106">
        <v>35748</v>
      </c>
      <c r="G523" s="69">
        <f t="shared" si="49"/>
        <v>-14056</v>
      </c>
      <c r="H523" s="70">
        <f t="shared" si="50"/>
        <v>-39.3196822199843</v>
      </c>
    </row>
    <row r="524" ht="18.2" customHeight="1" spans="1:8">
      <c r="A524" s="68" t="s">
        <v>803</v>
      </c>
      <c r="B524" s="106">
        <v>202</v>
      </c>
      <c r="C524" s="106"/>
      <c r="D524" s="106">
        <v>83</v>
      </c>
      <c r="E524" s="70" t="str">
        <f t="shared" si="51"/>
        <v/>
      </c>
      <c r="F524" s="106">
        <v>251</v>
      </c>
      <c r="G524" s="69">
        <f t="shared" si="49"/>
        <v>-168</v>
      </c>
      <c r="H524" s="70">
        <f t="shared" si="50"/>
        <v>-66.9322709163347</v>
      </c>
    </row>
    <row r="525" ht="18.2" customHeight="1" spans="1:8">
      <c r="A525" s="68" t="s">
        <v>1074</v>
      </c>
      <c r="B525" s="106">
        <v>33058</v>
      </c>
      <c r="C525" s="106"/>
      <c r="D525" s="106">
        <v>18334</v>
      </c>
      <c r="E525" s="70" t="str">
        <f t="shared" si="51"/>
        <v/>
      </c>
      <c r="F525" s="106">
        <v>34363</v>
      </c>
      <c r="G525" s="69">
        <f t="shared" si="49"/>
        <v>-16029</v>
      </c>
      <c r="H525" s="70">
        <f t="shared" si="50"/>
        <v>-46.6461019119402</v>
      </c>
    </row>
    <row r="526" ht="18.2" customHeight="1" spans="1:8">
      <c r="A526" s="68" t="s">
        <v>807</v>
      </c>
      <c r="B526" s="106">
        <v>146</v>
      </c>
      <c r="C526" s="106"/>
      <c r="D526" s="106">
        <v>121</v>
      </c>
      <c r="E526" s="70" t="str">
        <f t="shared" si="51"/>
        <v/>
      </c>
      <c r="F526" s="106">
        <v>143</v>
      </c>
      <c r="G526" s="69">
        <f t="shared" si="49"/>
        <v>-22</v>
      </c>
      <c r="H526" s="70">
        <f t="shared" si="50"/>
        <v>-15.3846153846154</v>
      </c>
    </row>
    <row r="527" ht="18.2" customHeight="1" spans="1:8">
      <c r="A527" s="68" t="s">
        <v>1075</v>
      </c>
      <c r="B527" s="106">
        <v>803</v>
      </c>
      <c r="C527" s="106"/>
      <c r="D527" s="106">
        <v>3154</v>
      </c>
      <c r="E527" s="70" t="str">
        <f t="shared" si="51"/>
        <v/>
      </c>
      <c r="F527" s="106">
        <v>991</v>
      </c>
      <c r="G527" s="69">
        <f t="shared" si="49"/>
        <v>2163</v>
      </c>
      <c r="H527" s="70">
        <f t="shared" si="50"/>
        <v>218.264379414733</v>
      </c>
    </row>
    <row r="528" ht="18.2" customHeight="1" spans="1:8">
      <c r="A528" s="68" t="s">
        <v>254</v>
      </c>
      <c r="B528" s="106">
        <f>B529</f>
        <v>4555</v>
      </c>
      <c r="C528" s="106">
        <v>0</v>
      </c>
      <c r="D528" s="106"/>
      <c r="E528" s="70" t="str">
        <f t="shared" si="51"/>
        <v/>
      </c>
      <c r="F528" s="106"/>
      <c r="G528" s="69">
        <f t="shared" si="49"/>
        <v>0</v>
      </c>
      <c r="H528" s="70" t="str">
        <f t="shared" si="50"/>
        <v/>
      </c>
    </row>
    <row r="529" ht="18.2" customHeight="1" spans="1:8">
      <c r="A529" s="68" t="s">
        <v>1076</v>
      </c>
      <c r="B529" s="106">
        <v>4555</v>
      </c>
      <c r="C529" s="106"/>
      <c r="D529" s="106"/>
      <c r="E529" s="70"/>
      <c r="F529" s="106"/>
      <c r="G529" s="69"/>
      <c r="H529" s="70"/>
    </row>
    <row r="530" ht="18.2" customHeight="1" spans="1:8">
      <c r="A530" s="68" t="s">
        <v>255</v>
      </c>
      <c r="B530" s="106">
        <f>SUM(B531:B533)</f>
        <v>7900</v>
      </c>
      <c r="C530" s="106">
        <v>200170</v>
      </c>
      <c r="D530" s="106">
        <v>83140</v>
      </c>
      <c r="E530" s="70">
        <f t="shared" si="51"/>
        <v>41.5346955088175</v>
      </c>
      <c r="F530" s="106">
        <v>73938</v>
      </c>
      <c r="G530" s="69">
        <f t="shared" si="49"/>
        <v>9202</v>
      </c>
      <c r="H530" s="70">
        <f t="shared" si="50"/>
        <v>12.4455624983094</v>
      </c>
    </row>
    <row r="531" ht="18.2" customHeight="1" spans="1:8">
      <c r="A531" s="68" t="s">
        <v>1077</v>
      </c>
      <c r="B531" s="106">
        <v>7800</v>
      </c>
      <c r="C531" s="106"/>
      <c r="D531" s="106">
        <v>81411</v>
      </c>
      <c r="E531" s="70"/>
      <c r="F531" s="106">
        <v>68230</v>
      </c>
      <c r="G531" s="69">
        <f t="shared" si="49"/>
        <v>13181</v>
      </c>
      <c r="H531" s="70">
        <f t="shared" si="50"/>
        <v>19.3184816063315</v>
      </c>
    </row>
    <row r="532" ht="18.2" customHeight="1" spans="1:8">
      <c r="A532" s="68" t="s">
        <v>1078</v>
      </c>
      <c r="B532" s="106">
        <v>100</v>
      </c>
      <c r="C532" s="106"/>
      <c r="D532" s="106">
        <v>388</v>
      </c>
      <c r="E532" s="70" t="str">
        <f>IF(C532=0,"",SUM(D532/C532)*100)</f>
        <v/>
      </c>
      <c r="F532" s="106">
        <v>1213</v>
      </c>
      <c r="G532" s="69">
        <f t="shared" si="49"/>
        <v>-825</v>
      </c>
      <c r="H532" s="70">
        <f t="shared" si="50"/>
        <v>-68.0131904369332</v>
      </c>
    </row>
    <row r="533" ht="18.2" customHeight="1" spans="1:8">
      <c r="A533" s="68" t="s">
        <v>1079</v>
      </c>
      <c r="B533" s="106"/>
      <c r="C533" s="106"/>
      <c r="D533" s="106">
        <v>1341</v>
      </c>
      <c r="E533" s="70" t="str">
        <f>IF(C533=0,"",SUM(D533/C533)*100)</f>
        <v/>
      </c>
      <c r="F533" s="106">
        <v>4495</v>
      </c>
      <c r="G533" s="69">
        <f t="shared" si="49"/>
        <v>-3154</v>
      </c>
      <c r="H533" s="70">
        <f t="shared" si="50"/>
        <v>-70.166852057842</v>
      </c>
    </row>
    <row r="534" ht="18.2" customHeight="1" spans="1:8">
      <c r="A534" s="68" t="s">
        <v>256</v>
      </c>
      <c r="B534" s="106"/>
      <c r="C534" s="106">
        <v>0</v>
      </c>
      <c r="D534" s="106"/>
      <c r="E534" s="70" t="str">
        <f>IF(C534=0,"",SUM(D534/C534)*100)</f>
        <v/>
      </c>
      <c r="F534" s="106"/>
      <c r="G534" s="69">
        <f t="shared" si="49"/>
        <v>0</v>
      </c>
      <c r="H534" s="70" t="str">
        <f t="shared" si="50"/>
        <v/>
      </c>
    </row>
    <row r="535" ht="18.2" customHeight="1" spans="1:8">
      <c r="A535" s="68" t="s">
        <v>257</v>
      </c>
      <c r="B535" s="106">
        <f>B536</f>
        <v>522</v>
      </c>
      <c r="C535" s="106">
        <v>0</v>
      </c>
      <c r="D535" s="106"/>
      <c r="E535" s="70" t="str">
        <f>IF(C535=0,"",SUM(D535/C535)*100)</f>
        <v/>
      </c>
      <c r="F535" s="106"/>
      <c r="G535" s="69">
        <f t="shared" si="49"/>
        <v>0</v>
      </c>
      <c r="H535" s="70" t="str">
        <f t="shared" si="50"/>
        <v/>
      </c>
    </row>
    <row r="536" ht="18.2" customHeight="1" spans="1:8">
      <c r="A536" s="68" t="s">
        <v>1080</v>
      </c>
      <c r="B536" s="106">
        <v>522</v>
      </c>
      <c r="C536" s="106"/>
      <c r="D536" s="106"/>
      <c r="E536" s="70"/>
      <c r="F536" s="106"/>
      <c r="G536" s="69">
        <f t="shared" si="49"/>
        <v>0</v>
      </c>
      <c r="H536" s="70" t="str">
        <f t="shared" si="50"/>
        <v/>
      </c>
    </row>
    <row r="537" ht="18.2" customHeight="1" spans="1:8">
      <c r="A537" s="68" t="s">
        <v>258</v>
      </c>
      <c r="B537" s="106">
        <f>B538+B545+B547+B550+B554</f>
        <v>111728</v>
      </c>
      <c r="C537" s="106">
        <v>206647</v>
      </c>
      <c r="D537" s="106">
        <v>161643</v>
      </c>
      <c r="E537" s="70"/>
      <c r="F537" s="106">
        <v>163645</v>
      </c>
      <c r="G537" s="69">
        <f t="shared" si="49"/>
        <v>-2002</v>
      </c>
      <c r="H537" s="70">
        <f t="shared" si="50"/>
        <v>-1.22337987717315</v>
      </c>
    </row>
    <row r="538" ht="18.2" customHeight="1" spans="1:8">
      <c r="A538" s="68" t="s">
        <v>259</v>
      </c>
      <c r="B538" s="106">
        <f>SUM(B539:B544)</f>
        <v>101715</v>
      </c>
      <c r="C538" s="106">
        <v>176543</v>
      </c>
      <c r="D538" s="106">
        <v>132527</v>
      </c>
      <c r="E538" s="70">
        <f t="shared" ref="E538:E550" si="52">IF(C538=0,"",SUM(D538/C538)*100)</f>
        <v>75.0678305002181</v>
      </c>
      <c r="F538" s="106">
        <v>140283</v>
      </c>
      <c r="G538" s="69">
        <f t="shared" si="49"/>
        <v>-7756</v>
      </c>
      <c r="H538" s="70">
        <f t="shared" si="50"/>
        <v>-5.52882387744773</v>
      </c>
    </row>
    <row r="539" ht="18.2" customHeight="1" spans="1:8">
      <c r="A539" s="68" t="s">
        <v>803</v>
      </c>
      <c r="B539" s="106">
        <v>662</v>
      </c>
      <c r="C539" s="106"/>
      <c r="D539" s="106">
        <v>656</v>
      </c>
      <c r="E539" s="70" t="str">
        <f t="shared" si="52"/>
        <v/>
      </c>
      <c r="F539" s="106">
        <v>754</v>
      </c>
      <c r="G539" s="69">
        <f t="shared" si="49"/>
        <v>-98</v>
      </c>
      <c r="H539" s="70">
        <f t="shared" si="50"/>
        <v>-12.9973474801061</v>
      </c>
    </row>
    <row r="540" ht="18.2" customHeight="1" spans="1:8">
      <c r="A540" s="68" t="s">
        <v>1081</v>
      </c>
      <c r="B540" s="106">
        <v>95619</v>
      </c>
      <c r="C540" s="106"/>
      <c r="D540" s="106">
        <v>102111</v>
      </c>
      <c r="E540" s="70" t="str">
        <f t="shared" si="52"/>
        <v/>
      </c>
      <c r="F540" s="106">
        <v>124975</v>
      </c>
      <c r="G540" s="69">
        <f t="shared" si="49"/>
        <v>-22864</v>
      </c>
      <c r="H540" s="70">
        <f t="shared" si="50"/>
        <v>-18.2948589717944</v>
      </c>
    </row>
    <row r="541" ht="18.2" customHeight="1" spans="1:8">
      <c r="A541" s="68" t="s">
        <v>1082</v>
      </c>
      <c r="B541" s="106">
        <v>1968</v>
      </c>
      <c r="C541" s="106"/>
      <c r="D541" s="106">
        <v>24061</v>
      </c>
      <c r="E541" s="70" t="str">
        <f t="shared" si="52"/>
        <v/>
      </c>
      <c r="F541" s="106">
        <v>7674</v>
      </c>
      <c r="G541" s="69">
        <f t="shared" si="49"/>
        <v>16387</v>
      </c>
      <c r="H541" s="70">
        <f t="shared" si="50"/>
        <v>213.539223351577</v>
      </c>
    </row>
    <row r="542" ht="18.2" customHeight="1" spans="1:8">
      <c r="A542" s="68" t="s">
        <v>1083</v>
      </c>
      <c r="B542" s="106"/>
      <c r="C542" s="106"/>
      <c r="D542" s="106"/>
      <c r="E542" s="70" t="str">
        <f t="shared" si="52"/>
        <v/>
      </c>
      <c r="F542" s="106">
        <v>97</v>
      </c>
      <c r="G542" s="69">
        <f t="shared" si="49"/>
        <v>-97</v>
      </c>
      <c r="H542" s="70">
        <f t="shared" si="50"/>
        <v>-100</v>
      </c>
    </row>
    <row r="543" ht="18.2" customHeight="1" spans="1:8">
      <c r="A543" s="68" t="s">
        <v>1084</v>
      </c>
      <c r="B543" s="106">
        <v>3466</v>
      </c>
      <c r="C543" s="106"/>
      <c r="D543" s="106">
        <v>3099</v>
      </c>
      <c r="E543" s="70" t="str">
        <f t="shared" si="52"/>
        <v/>
      </c>
      <c r="F543" s="106">
        <v>3100</v>
      </c>
      <c r="G543" s="69">
        <f t="shared" si="49"/>
        <v>-1</v>
      </c>
      <c r="H543" s="70">
        <f t="shared" si="50"/>
        <v>-0.032258064516129</v>
      </c>
    </row>
    <row r="544" ht="18.2" customHeight="1" spans="1:8">
      <c r="A544" s="68" t="s">
        <v>1085</v>
      </c>
      <c r="B544" s="106"/>
      <c r="C544" s="106"/>
      <c r="D544" s="106">
        <v>2600</v>
      </c>
      <c r="E544" s="70" t="str">
        <f t="shared" si="52"/>
        <v/>
      </c>
      <c r="F544" s="106">
        <v>3683</v>
      </c>
      <c r="G544" s="69">
        <f t="shared" si="49"/>
        <v>-1083</v>
      </c>
      <c r="H544" s="70">
        <f t="shared" si="50"/>
        <v>-29.4053760521314</v>
      </c>
    </row>
    <row r="545" ht="18.2" customHeight="1" spans="1:8">
      <c r="A545" s="68" t="s">
        <v>260</v>
      </c>
      <c r="B545" s="106">
        <f>B546</f>
        <v>500</v>
      </c>
      <c r="C545" s="106">
        <v>1000</v>
      </c>
      <c r="D545" s="106">
        <v>500</v>
      </c>
      <c r="E545" s="70">
        <f t="shared" si="52"/>
        <v>50</v>
      </c>
      <c r="F545" s="106"/>
      <c r="G545" s="69">
        <f t="shared" si="49"/>
        <v>500</v>
      </c>
      <c r="H545" s="70" t="str">
        <f t="shared" si="50"/>
        <v/>
      </c>
    </row>
    <row r="546" ht="18.2" customHeight="1" spans="1:8">
      <c r="A546" s="68" t="s">
        <v>1086</v>
      </c>
      <c r="B546" s="106">
        <v>500</v>
      </c>
      <c r="C546" s="106"/>
      <c r="D546" s="106">
        <v>500</v>
      </c>
      <c r="E546" s="70" t="str">
        <f t="shared" si="52"/>
        <v/>
      </c>
      <c r="F546" s="106"/>
      <c r="G546" s="69">
        <f t="shared" si="49"/>
        <v>500</v>
      </c>
      <c r="H546" s="70" t="str">
        <f t="shared" si="50"/>
        <v/>
      </c>
    </row>
    <row r="547" ht="18.2" customHeight="1" spans="1:8">
      <c r="A547" s="68" t="s">
        <v>261</v>
      </c>
      <c r="B547" s="106">
        <f>SUM(B548:B549)</f>
        <v>4100</v>
      </c>
      <c r="C547" s="106">
        <v>14676</v>
      </c>
      <c r="D547" s="106">
        <v>14188</v>
      </c>
      <c r="E547" s="70">
        <f t="shared" si="52"/>
        <v>96.6748432815481</v>
      </c>
      <c r="F547" s="106">
        <v>1897</v>
      </c>
      <c r="G547" s="69">
        <f t="shared" si="49"/>
        <v>12291</v>
      </c>
      <c r="H547" s="70">
        <f t="shared" si="50"/>
        <v>647.917764891935</v>
      </c>
    </row>
    <row r="548" ht="18.2" customHeight="1" spans="1:8">
      <c r="A548" s="68" t="s">
        <v>1087</v>
      </c>
      <c r="B548" s="106"/>
      <c r="C548" s="106"/>
      <c r="D548" s="106">
        <v>1000</v>
      </c>
      <c r="E548" s="70" t="str">
        <f t="shared" si="52"/>
        <v/>
      </c>
      <c r="F548" s="106">
        <v>1000</v>
      </c>
      <c r="G548" s="69">
        <f t="shared" si="49"/>
        <v>0</v>
      </c>
      <c r="H548" s="70">
        <f t="shared" si="50"/>
        <v>0</v>
      </c>
    </row>
    <row r="549" ht="18.2" customHeight="1" spans="1:8">
      <c r="A549" s="68" t="s">
        <v>1088</v>
      </c>
      <c r="B549" s="106">
        <v>4100</v>
      </c>
      <c r="C549" s="106"/>
      <c r="D549" s="106">
        <v>13188</v>
      </c>
      <c r="E549" s="70" t="str">
        <f t="shared" si="52"/>
        <v/>
      </c>
      <c r="F549" s="106">
        <v>897</v>
      </c>
      <c r="G549" s="69">
        <f t="shared" si="49"/>
        <v>12291</v>
      </c>
      <c r="H549" s="70">
        <f t="shared" si="50"/>
        <v>1370.23411371237</v>
      </c>
    </row>
    <row r="550" ht="18.2" customHeight="1" spans="1:8">
      <c r="A550" s="68" t="s">
        <v>262</v>
      </c>
      <c r="B550" s="106">
        <f>SUM(B551:B553)</f>
        <v>413</v>
      </c>
      <c r="C550" s="106">
        <v>179</v>
      </c>
      <c r="D550" s="106">
        <v>179</v>
      </c>
      <c r="E550" s="70">
        <f t="shared" si="52"/>
        <v>100</v>
      </c>
      <c r="F550" s="106">
        <v>73</v>
      </c>
      <c r="G550" s="69">
        <f t="shared" si="49"/>
        <v>106</v>
      </c>
      <c r="H550" s="70">
        <f t="shared" si="50"/>
        <v>145.205479452055</v>
      </c>
    </row>
    <row r="551" ht="18.2" customHeight="1" spans="1:8">
      <c r="A551" s="68" t="s">
        <v>803</v>
      </c>
      <c r="B551" s="106">
        <v>115</v>
      </c>
      <c r="C551" s="106"/>
      <c r="D551" s="106">
        <v>38</v>
      </c>
      <c r="E551" s="70"/>
      <c r="F551" s="106">
        <v>10</v>
      </c>
      <c r="G551" s="69"/>
      <c r="H551" s="70"/>
    </row>
    <row r="552" ht="18.2" customHeight="1" spans="1:8">
      <c r="A552" s="68" t="s">
        <v>1089</v>
      </c>
      <c r="B552" s="106"/>
      <c r="C552" s="106"/>
      <c r="D552" s="106">
        <v>108</v>
      </c>
      <c r="E552" s="70"/>
      <c r="F552" s="106">
        <v>48</v>
      </c>
      <c r="G552" s="69"/>
      <c r="H552" s="70"/>
    </row>
    <row r="553" ht="18.2" customHeight="1" spans="1:8">
      <c r="A553" s="68" t="s">
        <v>1090</v>
      </c>
      <c r="B553" s="106">
        <v>298</v>
      </c>
      <c r="C553" s="106"/>
      <c r="D553" s="106">
        <v>33</v>
      </c>
      <c r="E553" s="70" t="str">
        <f t="shared" ref="E553:E568" si="53">IF(C553=0,"",SUM(D553/C553)*100)</f>
        <v/>
      </c>
      <c r="F553" s="106">
        <v>15</v>
      </c>
      <c r="G553" s="69">
        <f t="shared" ref="G553:G568" si="54">D553-F553</f>
        <v>18</v>
      </c>
      <c r="H553" s="70">
        <f t="shared" ref="H553:H568" si="55">IF(F553=0,"",SUM(G553/F553)*100)</f>
        <v>120</v>
      </c>
    </row>
    <row r="554" ht="18.2" customHeight="1" spans="1:8">
      <c r="A554" s="68" t="s">
        <v>263</v>
      </c>
      <c r="B554" s="106">
        <f>SUM(B555:B556)</f>
        <v>5000</v>
      </c>
      <c r="C554" s="106">
        <v>14249</v>
      </c>
      <c r="D554" s="106">
        <v>14249</v>
      </c>
      <c r="E554" s="70">
        <f t="shared" si="53"/>
        <v>100</v>
      </c>
      <c r="F554" s="106">
        <v>21392</v>
      </c>
      <c r="G554" s="69">
        <f t="shared" si="54"/>
        <v>-7143</v>
      </c>
      <c r="H554" s="70">
        <f t="shared" si="55"/>
        <v>-33.3909872849663</v>
      </c>
    </row>
    <row r="555" ht="18.2" customHeight="1" spans="1:8">
      <c r="A555" s="68" t="s">
        <v>1091</v>
      </c>
      <c r="B555" s="106">
        <v>5000</v>
      </c>
      <c r="C555" s="106"/>
      <c r="D555" s="106">
        <v>11529</v>
      </c>
      <c r="E555" s="70" t="str">
        <f t="shared" si="53"/>
        <v/>
      </c>
      <c r="F555" s="106">
        <v>17236</v>
      </c>
      <c r="G555" s="69">
        <f t="shared" si="54"/>
        <v>-5707</v>
      </c>
      <c r="H555" s="70">
        <f t="shared" si="55"/>
        <v>-33.1109306103504</v>
      </c>
    </row>
    <row r="556" ht="18.2" customHeight="1" spans="1:8">
      <c r="A556" s="68" t="s">
        <v>1092</v>
      </c>
      <c r="B556" s="106"/>
      <c r="C556" s="106"/>
      <c r="D556" s="106">
        <v>2720</v>
      </c>
      <c r="E556" s="70" t="str">
        <f t="shared" si="53"/>
        <v/>
      </c>
      <c r="F556" s="106">
        <v>4156</v>
      </c>
      <c r="G556" s="69">
        <f t="shared" si="54"/>
        <v>-1436</v>
      </c>
      <c r="H556" s="70">
        <f t="shared" si="55"/>
        <v>-34.5524542829644</v>
      </c>
    </row>
    <row r="557" ht="18.2" customHeight="1" spans="1:8">
      <c r="A557" s="68" t="s">
        <v>264</v>
      </c>
      <c r="B557" s="106">
        <f>B558+B559+B560+B561+B566+B570+B572</f>
        <v>1889</v>
      </c>
      <c r="C557" s="106">
        <v>21353</v>
      </c>
      <c r="D557" s="106">
        <v>19654</v>
      </c>
      <c r="E557" s="70">
        <f t="shared" si="53"/>
        <v>92.0432726080644</v>
      </c>
      <c r="F557" s="106">
        <v>12515</v>
      </c>
      <c r="G557" s="69">
        <f t="shared" si="54"/>
        <v>7139</v>
      </c>
      <c r="H557" s="70">
        <f t="shared" si="55"/>
        <v>57.0435477427087</v>
      </c>
    </row>
    <row r="558" ht="18.2" customHeight="1" spans="1:8">
      <c r="A558" s="68" t="s">
        <v>265</v>
      </c>
      <c r="B558" s="106"/>
      <c r="C558" s="106">
        <v>0</v>
      </c>
      <c r="D558" s="106"/>
      <c r="E558" s="70" t="str">
        <f t="shared" si="53"/>
        <v/>
      </c>
      <c r="F558" s="106"/>
      <c r="G558" s="69">
        <f t="shared" si="54"/>
        <v>0</v>
      </c>
      <c r="H558" s="70" t="str">
        <f t="shared" si="55"/>
        <v/>
      </c>
    </row>
    <row r="559" ht="18.2" customHeight="1" spans="1:8">
      <c r="A559" s="68" t="s">
        <v>266</v>
      </c>
      <c r="B559" s="106"/>
      <c r="C559" s="106">
        <v>0</v>
      </c>
      <c r="D559" s="106"/>
      <c r="E559" s="70" t="str">
        <f t="shared" si="53"/>
        <v/>
      </c>
      <c r="F559" s="106"/>
      <c r="G559" s="69">
        <f t="shared" si="54"/>
        <v>0</v>
      </c>
      <c r="H559" s="70" t="str">
        <f t="shared" si="55"/>
        <v/>
      </c>
    </row>
    <row r="560" ht="18.2" customHeight="1" spans="1:8">
      <c r="A560" s="68" t="s">
        <v>267</v>
      </c>
      <c r="B560" s="106"/>
      <c r="C560" s="106">
        <v>0</v>
      </c>
      <c r="D560" s="106"/>
      <c r="E560" s="70" t="str">
        <f t="shared" si="53"/>
        <v/>
      </c>
      <c r="F560" s="106"/>
      <c r="G560" s="69">
        <f t="shared" si="54"/>
        <v>0</v>
      </c>
      <c r="H560" s="70" t="str">
        <f t="shared" si="55"/>
        <v/>
      </c>
    </row>
    <row r="561" ht="18.2" customHeight="1" spans="1:8">
      <c r="A561" s="68" t="s">
        <v>268</v>
      </c>
      <c r="B561" s="106">
        <f>SUM(B562:B565)</f>
        <v>1287</v>
      </c>
      <c r="C561" s="106">
        <v>1076</v>
      </c>
      <c r="D561" s="106">
        <v>986</v>
      </c>
      <c r="E561" s="70">
        <f t="shared" si="53"/>
        <v>91.635687732342</v>
      </c>
      <c r="F561" s="106">
        <v>1618</v>
      </c>
      <c r="G561" s="69">
        <f t="shared" si="54"/>
        <v>-632</v>
      </c>
      <c r="H561" s="70">
        <f t="shared" si="55"/>
        <v>-39.0605686032138</v>
      </c>
    </row>
    <row r="562" ht="18.2" customHeight="1" spans="1:8">
      <c r="A562" s="68" t="s">
        <v>803</v>
      </c>
      <c r="B562" s="106">
        <v>746</v>
      </c>
      <c r="C562" s="106"/>
      <c r="D562" s="106">
        <v>649</v>
      </c>
      <c r="E562" s="70" t="str">
        <f t="shared" si="53"/>
        <v/>
      </c>
      <c r="F562" s="106">
        <v>677</v>
      </c>
      <c r="G562" s="69">
        <f t="shared" si="54"/>
        <v>-28</v>
      </c>
      <c r="H562" s="70">
        <f t="shared" si="55"/>
        <v>-4.13589364844904</v>
      </c>
    </row>
    <row r="563" ht="18.2" customHeight="1" spans="1:8">
      <c r="A563" s="68" t="s">
        <v>804</v>
      </c>
      <c r="B563" s="106"/>
      <c r="C563" s="106"/>
      <c r="D563" s="106"/>
      <c r="E563" s="70" t="str">
        <f t="shared" si="53"/>
        <v/>
      </c>
      <c r="F563" s="106">
        <v>379</v>
      </c>
      <c r="G563" s="69">
        <f t="shared" si="54"/>
        <v>-379</v>
      </c>
      <c r="H563" s="70">
        <f t="shared" si="55"/>
        <v>-100</v>
      </c>
    </row>
    <row r="564" ht="18.2" customHeight="1" spans="1:8">
      <c r="A564" s="68" t="s">
        <v>807</v>
      </c>
      <c r="B564" s="106">
        <v>347</v>
      </c>
      <c r="C564" s="106"/>
      <c r="D564" s="106">
        <v>321</v>
      </c>
      <c r="E564" s="70" t="str">
        <f t="shared" si="53"/>
        <v/>
      </c>
      <c r="F564" s="106">
        <v>316</v>
      </c>
      <c r="G564" s="69">
        <f t="shared" si="54"/>
        <v>5</v>
      </c>
      <c r="H564" s="70">
        <f t="shared" si="55"/>
        <v>1.58227848101266</v>
      </c>
    </row>
    <row r="565" ht="18.2" customHeight="1" spans="1:8">
      <c r="A565" s="68" t="s">
        <v>1093</v>
      </c>
      <c r="B565" s="106">
        <v>194</v>
      </c>
      <c r="C565" s="106"/>
      <c r="D565" s="106">
        <v>16</v>
      </c>
      <c r="E565" s="70" t="str">
        <f t="shared" si="53"/>
        <v/>
      </c>
      <c r="F565" s="106">
        <v>246</v>
      </c>
      <c r="G565" s="69">
        <f t="shared" si="54"/>
        <v>-230</v>
      </c>
      <c r="H565" s="70">
        <f t="shared" si="55"/>
        <v>-93.4959349593496</v>
      </c>
    </row>
    <row r="566" ht="18.2" customHeight="1" spans="1:8">
      <c r="A566" s="68" t="s">
        <v>269</v>
      </c>
      <c r="B566" s="106">
        <f>SUM(B567:B569)</f>
        <v>546</v>
      </c>
      <c r="C566" s="106">
        <v>634</v>
      </c>
      <c r="D566" s="106">
        <v>484</v>
      </c>
      <c r="E566" s="70"/>
      <c r="F566" s="106">
        <v>591</v>
      </c>
      <c r="G566" s="69">
        <f t="shared" si="54"/>
        <v>-107</v>
      </c>
      <c r="H566" s="70">
        <f t="shared" si="55"/>
        <v>-18.1049069373942</v>
      </c>
    </row>
    <row r="567" ht="18.2" customHeight="1" spans="1:8">
      <c r="A567" s="68" t="s">
        <v>1094</v>
      </c>
      <c r="B567" s="106">
        <v>169</v>
      </c>
      <c r="C567" s="106"/>
      <c r="D567" s="106">
        <v>171</v>
      </c>
      <c r="E567" s="70" t="str">
        <f t="shared" si="53"/>
        <v/>
      </c>
      <c r="F567" s="106"/>
      <c r="G567" s="69">
        <f t="shared" si="54"/>
        <v>171</v>
      </c>
      <c r="H567" s="70" t="str">
        <f t="shared" si="55"/>
        <v/>
      </c>
    </row>
    <row r="568" ht="18.2" customHeight="1" spans="1:8">
      <c r="A568" s="68" t="s">
        <v>1095</v>
      </c>
      <c r="B568" s="106">
        <v>308</v>
      </c>
      <c r="C568" s="106"/>
      <c r="D568" s="106">
        <v>246</v>
      </c>
      <c r="E568" s="70" t="str">
        <f t="shared" si="53"/>
        <v/>
      </c>
      <c r="F568" s="106">
        <v>562</v>
      </c>
      <c r="G568" s="69">
        <f t="shared" si="54"/>
        <v>-316</v>
      </c>
      <c r="H568" s="70">
        <f t="shared" si="55"/>
        <v>-56.2277580071174</v>
      </c>
    </row>
    <row r="569" ht="18.2" customHeight="1" spans="1:8">
      <c r="A569" s="68" t="s">
        <v>1096</v>
      </c>
      <c r="B569" s="106">
        <v>69</v>
      </c>
      <c r="C569" s="106"/>
      <c r="D569" s="106">
        <v>67</v>
      </c>
      <c r="E569" s="70"/>
      <c r="F569" s="106">
        <v>29</v>
      </c>
      <c r="G569" s="69"/>
      <c r="H569" s="70"/>
    </row>
    <row r="570" ht="18.2" customHeight="1" spans="1:8">
      <c r="A570" s="68" t="s">
        <v>270</v>
      </c>
      <c r="B570" s="106">
        <f>B571</f>
        <v>56</v>
      </c>
      <c r="C570" s="106">
        <v>19643</v>
      </c>
      <c r="D570" s="106">
        <v>18184</v>
      </c>
      <c r="E570" s="70">
        <f t="shared" ref="E570:E591" si="56">IF(C570=0,"",SUM(D570/C570)*100)</f>
        <v>92.5724176551443</v>
      </c>
      <c r="F570" s="106">
        <v>10306</v>
      </c>
      <c r="G570" s="69">
        <f t="shared" ref="G570:G608" si="57">D570-F570</f>
        <v>7878</v>
      </c>
      <c r="H570" s="70">
        <f t="shared" ref="H570:H608" si="58">IF(F570=0,"",SUM(G570/F570)*100)</f>
        <v>76.4409082088104</v>
      </c>
    </row>
    <row r="571" ht="18.2" customHeight="1" spans="1:8">
      <c r="A571" s="68" t="s">
        <v>1097</v>
      </c>
      <c r="B571" s="106">
        <v>56</v>
      </c>
      <c r="C571" s="106"/>
      <c r="D571" s="106">
        <v>18184</v>
      </c>
      <c r="E571" s="70" t="str">
        <f t="shared" si="56"/>
        <v/>
      </c>
      <c r="F571" s="106">
        <v>10306</v>
      </c>
      <c r="G571" s="69">
        <f t="shared" si="57"/>
        <v>7878</v>
      </c>
      <c r="H571" s="70">
        <f t="shared" si="58"/>
        <v>76.4409082088104</v>
      </c>
    </row>
    <row r="572" ht="18.2" customHeight="1" spans="1:8">
      <c r="A572" s="68" t="s">
        <v>271</v>
      </c>
      <c r="B572" s="106"/>
      <c r="C572" s="106">
        <v>0</v>
      </c>
      <c r="D572" s="106"/>
      <c r="E572" s="70" t="str">
        <f t="shared" si="56"/>
        <v/>
      </c>
      <c r="F572" s="106"/>
      <c r="G572" s="69">
        <f t="shared" si="57"/>
        <v>0</v>
      </c>
      <c r="H572" s="70" t="str">
        <f t="shared" si="58"/>
        <v/>
      </c>
    </row>
    <row r="573" ht="18.2" customHeight="1" spans="1:8">
      <c r="A573" s="68" t="s">
        <v>272</v>
      </c>
      <c r="B573" s="106">
        <f>B574+B579</f>
        <v>2624</v>
      </c>
      <c r="C573" s="106">
        <v>19378</v>
      </c>
      <c r="D573" s="106">
        <v>13575</v>
      </c>
      <c r="E573" s="70">
        <f t="shared" si="56"/>
        <v>70.0536691092992</v>
      </c>
      <c r="F573" s="106">
        <v>12514</v>
      </c>
      <c r="G573" s="69">
        <f t="shared" si="57"/>
        <v>1061</v>
      </c>
      <c r="H573" s="70">
        <f t="shared" si="58"/>
        <v>8.47850407543551</v>
      </c>
    </row>
    <row r="574" ht="18.2" customHeight="1" spans="1:8">
      <c r="A574" s="68" t="s">
        <v>273</v>
      </c>
      <c r="B574" s="106">
        <f>SUM(B575:B578)</f>
        <v>2624</v>
      </c>
      <c r="C574" s="106">
        <v>18162</v>
      </c>
      <c r="D574" s="106">
        <v>12844</v>
      </c>
      <c r="E574" s="70">
        <f t="shared" si="56"/>
        <v>70.7190838013435</v>
      </c>
      <c r="F574" s="106">
        <v>7568</v>
      </c>
      <c r="G574" s="69">
        <f t="shared" si="57"/>
        <v>5276</v>
      </c>
      <c r="H574" s="70">
        <f t="shared" si="58"/>
        <v>69.7145877378435</v>
      </c>
    </row>
    <row r="575" ht="18.2" customHeight="1" spans="1:8">
      <c r="A575" s="68" t="s">
        <v>803</v>
      </c>
      <c r="B575" s="106">
        <v>380</v>
      </c>
      <c r="C575" s="106"/>
      <c r="D575" s="106">
        <v>362</v>
      </c>
      <c r="E575" s="70" t="str">
        <f t="shared" si="56"/>
        <v/>
      </c>
      <c r="F575" s="106">
        <v>399</v>
      </c>
      <c r="G575" s="69">
        <f t="shared" si="57"/>
        <v>-37</v>
      </c>
      <c r="H575" s="70">
        <f t="shared" si="58"/>
        <v>-9.27318295739348</v>
      </c>
    </row>
    <row r="576" ht="18.2" customHeight="1" spans="1:8">
      <c r="A576" s="68" t="s">
        <v>804</v>
      </c>
      <c r="B576" s="106">
        <v>54</v>
      </c>
      <c r="C576" s="106"/>
      <c r="D576" s="106">
        <v>1468</v>
      </c>
      <c r="E576" s="70" t="str">
        <f t="shared" si="56"/>
        <v/>
      </c>
      <c r="F576" s="106">
        <v>48</v>
      </c>
      <c r="G576" s="69">
        <f t="shared" si="57"/>
        <v>1420</v>
      </c>
      <c r="H576" s="70">
        <f t="shared" si="58"/>
        <v>2958.33333333333</v>
      </c>
    </row>
    <row r="577" ht="18.2" customHeight="1" spans="1:8">
      <c r="A577" s="68" t="s">
        <v>1098</v>
      </c>
      <c r="B577" s="106"/>
      <c r="C577" s="106"/>
      <c r="D577" s="106">
        <v>6125</v>
      </c>
      <c r="E577" s="70" t="str">
        <f t="shared" si="56"/>
        <v/>
      </c>
      <c r="F577" s="106">
        <v>3648</v>
      </c>
      <c r="G577" s="69">
        <f t="shared" si="57"/>
        <v>2477</v>
      </c>
      <c r="H577" s="70">
        <f t="shared" si="58"/>
        <v>67.9002192982456</v>
      </c>
    </row>
    <row r="578" ht="18.2" customHeight="1" spans="1:8">
      <c r="A578" s="68" t="s">
        <v>1099</v>
      </c>
      <c r="B578" s="106">
        <v>2190</v>
      </c>
      <c r="C578" s="106"/>
      <c r="D578" s="106">
        <v>4889</v>
      </c>
      <c r="E578" s="70" t="str">
        <f t="shared" si="56"/>
        <v/>
      </c>
      <c r="F578" s="106">
        <v>3473</v>
      </c>
      <c r="G578" s="69">
        <f t="shared" si="57"/>
        <v>1416</v>
      </c>
      <c r="H578" s="70">
        <f t="shared" si="58"/>
        <v>40.7716671465592</v>
      </c>
    </row>
    <row r="579" ht="18.2" customHeight="1" spans="1:8">
      <c r="A579" s="68" t="s">
        <v>274</v>
      </c>
      <c r="B579" s="106"/>
      <c r="C579" s="106">
        <v>710</v>
      </c>
      <c r="D579" s="106">
        <v>260</v>
      </c>
      <c r="E579" s="70">
        <f t="shared" si="56"/>
        <v>36.6197183098592</v>
      </c>
      <c r="F579" s="106"/>
      <c r="G579" s="69">
        <f t="shared" si="57"/>
        <v>260</v>
      </c>
      <c r="H579" s="70" t="str">
        <f t="shared" si="58"/>
        <v/>
      </c>
    </row>
    <row r="580" ht="18.2" customHeight="1" spans="1:8">
      <c r="A580" s="68" t="s">
        <v>1100</v>
      </c>
      <c r="B580" s="106"/>
      <c r="C580" s="106"/>
      <c r="D580" s="106">
        <v>260</v>
      </c>
      <c r="E580" s="70"/>
      <c r="F580" s="106"/>
      <c r="G580" s="69"/>
      <c r="H580" s="70"/>
    </row>
    <row r="581" ht="18.2" customHeight="1" spans="1:8">
      <c r="A581" s="68" t="s">
        <v>275</v>
      </c>
      <c r="B581" s="106"/>
      <c r="C581" s="106">
        <v>506</v>
      </c>
      <c r="D581" s="106">
        <v>471</v>
      </c>
      <c r="E581" s="70">
        <f t="shared" si="56"/>
        <v>93.0830039525692</v>
      </c>
      <c r="F581" s="106"/>
      <c r="G581" s="69">
        <f t="shared" si="57"/>
        <v>471</v>
      </c>
      <c r="H581" s="70" t="str">
        <f t="shared" si="58"/>
        <v/>
      </c>
    </row>
    <row r="582" ht="18.2" customHeight="1" spans="1:8">
      <c r="A582" s="68" t="s">
        <v>1101</v>
      </c>
      <c r="B582" s="106"/>
      <c r="C582" s="106"/>
      <c r="D582" s="106">
        <v>471</v>
      </c>
      <c r="E582" s="70"/>
      <c r="F582" s="106"/>
      <c r="G582" s="69"/>
      <c r="H582" s="70"/>
    </row>
    <row r="583" ht="18.2" customHeight="1" spans="1:8">
      <c r="A583" s="68" t="s">
        <v>276</v>
      </c>
      <c r="B583" s="106">
        <f>B584+B589+B591+B593</f>
        <v>682</v>
      </c>
      <c r="C583" s="106">
        <v>2928</v>
      </c>
      <c r="D583" s="106">
        <v>1367</v>
      </c>
      <c r="E583" s="70">
        <f t="shared" si="56"/>
        <v>46.6871584699454</v>
      </c>
      <c r="F583" s="106">
        <v>8825</v>
      </c>
      <c r="G583" s="69">
        <f t="shared" si="57"/>
        <v>-7458</v>
      </c>
      <c r="H583" s="70">
        <f t="shared" si="58"/>
        <v>-84.5099150141643</v>
      </c>
    </row>
    <row r="584" ht="18.2" customHeight="1" spans="1:8">
      <c r="A584" s="68" t="s">
        <v>277</v>
      </c>
      <c r="B584" s="106">
        <f>SUM(B585:B588)</f>
        <v>424</v>
      </c>
      <c r="C584" s="106">
        <v>288</v>
      </c>
      <c r="D584" s="106">
        <v>288</v>
      </c>
      <c r="E584" s="70">
        <f t="shared" si="56"/>
        <v>100</v>
      </c>
      <c r="F584" s="106">
        <v>695</v>
      </c>
      <c r="G584" s="69">
        <f t="shared" si="57"/>
        <v>-407</v>
      </c>
      <c r="H584" s="70">
        <f t="shared" si="58"/>
        <v>-58.5611510791367</v>
      </c>
    </row>
    <row r="585" ht="18.2" customHeight="1" spans="1:8">
      <c r="A585" s="68" t="s">
        <v>803</v>
      </c>
      <c r="B585" s="106">
        <v>223</v>
      </c>
      <c r="C585" s="106"/>
      <c r="D585" s="106">
        <v>126</v>
      </c>
      <c r="E585" s="70" t="str">
        <f t="shared" si="56"/>
        <v/>
      </c>
      <c r="F585" s="106">
        <v>222</v>
      </c>
      <c r="G585" s="69">
        <f t="shared" si="57"/>
        <v>-96</v>
      </c>
      <c r="H585" s="70">
        <f t="shared" si="58"/>
        <v>-43.2432432432432</v>
      </c>
    </row>
    <row r="586" ht="18.2" customHeight="1" spans="1:8">
      <c r="A586" s="68" t="s">
        <v>804</v>
      </c>
      <c r="B586" s="106">
        <v>34</v>
      </c>
      <c r="C586" s="106"/>
      <c r="D586" s="106">
        <v>8</v>
      </c>
      <c r="E586" s="70" t="str">
        <f t="shared" si="56"/>
        <v/>
      </c>
      <c r="F586" s="106">
        <v>24</v>
      </c>
      <c r="G586" s="69">
        <f t="shared" si="57"/>
        <v>-16</v>
      </c>
      <c r="H586" s="70">
        <f t="shared" si="58"/>
        <v>-66.6666666666667</v>
      </c>
    </row>
    <row r="587" ht="18.2" customHeight="1" spans="1:8">
      <c r="A587" s="68" t="s">
        <v>807</v>
      </c>
      <c r="B587" s="106">
        <v>67</v>
      </c>
      <c r="C587" s="106"/>
      <c r="D587" s="106">
        <v>54</v>
      </c>
      <c r="E587" s="70" t="str">
        <f t="shared" si="56"/>
        <v/>
      </c>
      <c r="F587" s="106">
        <v>26</v>
      </c>
      <c r="G587" s="69">
        <f t="shared" si="57"/>
        <v>28</v>
      </c>
      <c r="H587" s="70">
        <f t="shared" si="58"/>
        <v>107.692307692308</v>
      </c>
    </row>
    <row r="588" ht="18.2" customHeight="1" spans="1:8">
      <c r="A588" s="68" t="s">
        <v>1102</v>
      </c>
      <c r="B588" s="106">
        <v>100</v>
      </c>
      <c r="C588" s="106"/>
      <c r="D588" s="106">
        <v>100</v>
      </c>
      <c r="E588" s="70" t="str">
        <f t="shared" si="56"/>
        <v/>
      </c>
      <c r="F588" s="106">
        <v>423</v>
      </c>
      <c r="G588" s="69">
        <f t="shared" si="57"/>
        <v>-323</v>
      </c>
      <c r="H588" s="70">
        <f t="shared" si="58"/>
        <v>-76.3593380614657</v>
      </c>
    </row>
    <row r="589" ht="18.2" customHeight="1" spans="1:8">
      <c r="A589" s="68" t="s">
        <v>278</v>
      </c>
      <c r="B589" s="106">
        <f>B590</f>
        <v>21</v>
      </c>
      <c r="C589" s="106">
        <v>11</v>
      </c>
      <c r="D589" s="106">
        <v>4</v>
      </c>
      <c r="E589" s="70">
        <f t="shared" si="56"/>
        <v>36.3636363636364</v>
      </c>
      <c r="F589" s="106">
        <v>130</v>
      </c>
      <c r="G589" s="69">
        <f t="shared" si="57"/>
        <v>-126</v>
      </c>
      <c r="H589" s="70">
        <f t="shared" si="58"/>
        <v>-96.9230769230769</v>
      </c>
    </row>
    <row r="590" ht="18.2" customHeight="1" spans="1:8">
      <c r="A590" s="68" t="s">
        <v>1103</v>
      </c>
      <c r="B590" s="106">
        <v>21</v>
      </c>
      <c r="C590" s="106"/>
      <c r="D590" s="106">
        <v>4</v>
      </c>
      <c r="E590" s="70" t="str">
        <f t="shared" si="56"/>
        <v/>
      </c>
      <c r="F590" s="106">
        <v>130</v>
      </c>
      <c r="G590" s="69">
        <f t="shared" si="57"/>
        <v>-126</v>
      </c>
      <c r="H590" s="70">
        <f t="shared" si="58"/>
        <v>-96.9230769230769</v>
      </c>
    </row>
    <row r="591" ht="18.2" customHeight="1" spans="1:8">
      <c r="A591" s="68" t="s">
        <v>279</v>
      </c>
      <c r="B591" s="106"/>
      <c r="C591" s="106">
        <v>2305</v>
      </c>
      <c r="D591" s="106">
        <v>751</v>
      </c>
      <c r="E591" s="70">
        <f t="shared" si="56"/>
        <v>32.5813449023861</v>
      </c>
      <c r="F591" s="106"/>
      <c r="G591" s="69">
        <f t="shared" si="57"/>
        <v>751</v>
      </c>
      <c r="H591" s="70" t="str">
        <f t="shared" si="58"/>
        <v/>
      </c>
    </row>
    <row r="592" ht="18.2" customHeight="1" spans="1:8">
      <c r="A592" s="68" t="s">
        <v>1104</v>
      </c>
      <c r="B592" s="106"/>
      <c r="C592" s="106"/>
      <c r="D592" s="106">
        <v>751</v>
      </c>
      <c r="E592" s="70"/>
      <c r="F592" s="106"/>
      <c r="G592" s="69"/>
      <c r="H592" s="70"/>
    </row>
    <row r="593" ht="18.2" customHeight="1" spans="1:8">
      <c r="A593" s="68" t="s">
        <v>281</v>
      </c>
      <c r="B593" s="106">
        <f>B594</f>
        <v>237</v>
      </c>
      <c r="C593" s="106">
        <v>324</v>
      </c>
      <c r="D593" s="106">
        <v>324</v>
      </c>
      <c r="E593" s="70"/>
      <c r="F593" s="106">
        <v>8000</v>
      </c>
      <c r="G593" s="69">
        <f t="shared" si="57"/>
        <v>-7676</v>
      </c>
      <c r="H593" s="70">
        <f t="shared" si="58"/>
        <v>-95.95</v>
      </c>
    </row>
    <row r="594" ht="18.2" customHeight="1" spans="1:8">
      <c r="A594" s="68" t="s">
        <v>1105</v>
      </c>
      <c r="B594" s="106">
        <v>237</v>
      </c>
      <c r="C594" s="106"/>
      <c r="D594" s="106">
        <v>324</v>
      </c>
      <c r="E594" s="70" t="str">
        <f t="shared" ref="E594:E600" si="59">IF(C594=0,"",SUM(D594/C594)*100)</f>
        <v/>
      </c>
      <c r="F594" s="106">
        <v>8000</v>
      </c>
      <c r="G594" s="69">
        <f t="shared" si="57"/>
        <v>-7676</v>
      </c>
      <c r="H594" s="70">
        <f t="shared" si="58"/>
        <v>-95.95</v>
      </c>
    </row>
    <row r="595" ht="18.2" customHeight="1" spans="1:8">
      <c r="A595" s="68" t="s">
        <v>282</v>
      </c>
      <c r="B595" s="106"/>
      <c r="C595" s="106"/>
      <c r="D595" s="106"/>
      <c r="E595" s="70" t="str">
        <f t="shared" si="59"/>
        <v/>
      </c>
      <c r="F595" s="106"/>
      <c r="G595" s="69">
        <f t="shared" si="57"/>
        <v>0</v>
      </c>
      <c r="H595" s="70" t="str">
        <f t="shared" si="58"/>
        <v/>
      </c>
    </row>
    <row r="596" ht="18.2" customHeight="1" spans="1:8">
      <c r="A596" s="68" t="s">
        <v>283</v>
      </c>
      <c r="B596" s="106">
        <f>B597+B602</f>
        <v>10867</v>
      </c>
      <c r="C596" s="106">
        <v>13726</v>
      </c>
      <c r="D596" s="106">
        <v>10482</v>
      </c>
      <c r="E596" s="70">
        <f t="shared" si="59"/>
        <v>76.3660206906601</v>
      </c>
      <c r="F596" s="106">
        <v>10920</v>
      </c>
      <c r="G596" s="69">
        <f t="shared" si="57"/>
        <v>-438</v>
      </c>
      <c r="H596" s="70">
        <f t="shared" si="58"/>
        <v>-4.01098901098901</v>
      </c>
    </row>
    <row r="597" ht="18.2" customHeight="1" spans="1:8">
      <c r="A597" s="68" t="s">
        <v>284</v>
      </c>
      <c r="B597" s="106">
        <f>SUM(B598:B601)</f>
        <v>9537</v>
      </c>
      <c r="C597" s="106">
        <v>12216</v>
      </c>
      <c r="D597" s="106">
        <v>8972</v>
      </c>
      <c r="E597" s="70">
        <f t="shared" si="59"/>
        <v>73.4446627373936</v>
      </c>
      <c r="F597" s="106">
        <v>9434</v>
      </c>
      <c r="G597" s="69">
        <f t="shared" si="57"/>
        <v>-462</v>
      </c>
      <c r="H597" s="70">
        <f t="shared" si="58"/>
        <v>-4.89718041127836</v>
      </c>
    </row>
    <row r="598" ht="18.2" customHeight="1" spans="1:8">
      <c r="A598" s="68" t="s">
        <v>803</v>
      </c>
      <c r="B598" s="106">
        <v>976</v>
      </c>
      <c r="C598" s="106"/>
      <c r="D598" s="106">
        <v>935</v>
      </c>
      <c r="E598" s="70" t="str">
        <f t="shared" si="59"/>
        <v/>
      </c>
      <c r="F598" s="106">
        <v>877</v>
      </c>
      <c r="G598" s="69">
        <f t="shared" si="57"/>
        <v>58</v>
      </c>
      <c r="H598" s="70">
        <f t="shared" si="58"/>
        <v>6.61345496009122</v>
      </c>
    </row>
    <row r="599" ht="18.2" customHeight="1" spans="1:8">
      <c r="A599" s="68" t="s">
        <v>1106</v>
      </c>
      <c r="B599" s="106">
        <v>359</v>
      </c>
      <c r="C599" s="106"/>
      <c r="D599" s="106">
        <v>159</v>
      </c>
      <c r="E599" s="70" t="str">
        <f t="shared" si="59"/>
        <v/>
      </c>
      <c r="F599" s="106"/>
      <c r="G599" s="69">
        <f t="shared" si="57"/>
        <v>159</v>
      </c>
      <c r="H599" s="70" t="str">
        <f t="shared" si="58"/>
        <v/>
      </c>
    </row>
    <row r="600" ht="18.2" customHeight="1" spans="1:8">
      <c r="A600" s="68" t="s">
        <v>807</v>
      </c>
      <c r="B600" s="106">
        <v>4453</v>
      </c>
      <c r="C600" s="106"/>
      <c r="D600" s="106">
        <v>3488</v>
      </c>
      <c r="E600" s="70" t="str">
        <f t="shared" si="59"/>
        <v/>
      </c>
      <c r="F600" s="106">
        <v>2855</v>
      </c>
      <c r="G600" s="69">
        <f t="shared" si="57"/>
        <v>633</v>
      </c>
      <c r="H600" s="70">
        <f t="shared" si="58"/>
        <v>22.1716287215412</v>
      </c>
    </row>
    <row r="601" ht="18.2" customHeight="1" spans="1:8">
      <c r="A601" s="68" t="s">
        <v>1107</v>
      </c>
      <c r="B601" s="106">
        <v>3749</v>
      </c>
      <c r="C601" s="106"/>
      <c r="D601" s="106">
        <v>4390</v>
      </c>
      <c r="E601" s="70"/>
      <c r="F601" s="106">
        <v>5762</v>
      </c>
      <c r="G601" s="69">
        <f t="shared" si="57"/>
        <v>-1372</v>
      </c>
      <c r="H601" s="70">
        <f t="shared" si="58"/>
        <v>-23.8111766747657</v>
      </c>
    </row>
    <row r="602" ht="18.2" customHeight="1" spans="1:8">
      <c r="A602" s="68" t="s">
        <v>285</v>
      </c>
      <c r="B602" s="106">
        <f>SUM(B604:B605)</f>
        <v>1330</v>
      </c>
      <c r="C602" s="106">
        <v>1510</v>
      </c>
      <c r="D602" s="106">
        <v>1510</v>
      </c>
      <c r="E602" s="70"/>
      <c r="F602" s="106">
        <v>1632</v>
      </c>
      <c r="G602" s="69">
        <f t="shared" si="57"/>
        <v>-122</v>
      </c>
      <c r="H602" s="70">
        <f t="shared" si="58"/>
        <v>-7.47549019607843</v>
      </c>
    </row>
    <row r="603" ht="18.2" customHeight="1" spans="1:8">
      <c r="A603" s="68" t="s">
        <v>803</v>
      </c>
      <c r="B603" s="106"/>
      <c r="C603" s="106"/>
      <c r="D603" s="106">
        <v>180</v>
      </c>
      <c r="E603" s="70"/>
      <c r="F603" s="106"/>
      <c r="G603" s="69"/>
      <c r="H603" s="70"/>
    </row>
    <row r="604" ht="18.2" customHeight="1" spans="1:8">
      <c r="A604" s="68" t="s">
        <v>1108</v>
      </c>
      <c r="B604" s="106">
        <v>1330</v>
      </c>
      <c r="C604" s="106"/>
      <c r="D604" s="106">
        <v>1330</v>
      </c>
      <c r="E604" s="70" t="str">
        <f>IF(C604=0,"",SUM(D604/C604)*100)</f>
        <v/>
      </c>
      <c r="F604" s="106">
        <v>1532</v>
      </c>
      <c r="G604" s="69">
        <f t="shared" si="57"/>
        <v>-202</v>
      </c>
      <c r="H604" s="70">
        <f t="shared" si="58"/>
        <v>-13.1853785900783</v>
      </c>
    </row>
    <row r="605" ht="18.2" customHeight="1" spans="1:8">
      <c r="A605" s="68" t="s">
        <v>1109</v>
      </c>
      <c r="B605" s="106"/>
      <c r="C605" s="106"/>
      <c r="D605" s="106"/>
      <c r="E605" s="70" t="str">
        <f>IF(C605=0,"",SUM(D605/C605)*100)</f>
        <v/>
      </c>
      <c r="F605" s="106">
        <v>100</v>
      </c>
      <c r="G605" s="69">
        <f t="shared" si="57"/>
        <v>-100</v>
      </c>
      <c r="H605" s="70">
        <f t="shared" si="58"/>
        <v>-100</v>
      </c>
    </row>
    <row r="606" ht="18.2" customHeight="1" spans="1:8">
      <c r="A606" s="68" t="s">
        <v>1110</v>
      </c>
      <c r="B606" s="106"/>
      <c r="C606" s="106">
        <v>0</v>
      </c>
      <c r="D606" s="106"/>
      <c r="E606" s="70" t="str">
        <f>IF(C606=0,"",SUM(D606/C606)*100)</f>
        <v/>
      </c>
      <c r="F606" s="106"/>
      <c r="G606" s="69">
        <f t="shared" si="57"/>
        <v>0</v>
      </c>
      <c r="H606" s="70" t="str">
        <f t="shared" si="58"/>
        <v/>
      </c>
    </row>
    <row r="607" ht="18.2" customHeight="1" spans="1:8">
      <c r="A607" s="68" t="s">
        <v>287</v>
      </c>
      <c r="B607" s="106">
        <f>B608+B610+B612</f>
        <v>21388</v>
      </c>
      <c r="C607" s="106">
        <v>21010</v>
      </c>
      <c r="D607" s="106">
        <v>20883</v>
      </c>
      <c r="E607" s="70">
        <f>IF(C607=0,"",SUM(D607/C607)*100)</f>
        <v>99.3955259400286</v>
      </c>
      <c r="F607" s="106">
        <v>19554</v>
      </c>
      <c r="G607" s="69">
        <f t="shared" si="57"/>
        <v>1329</v>
      </c>
      <c r="H607" s="70">
        <f t="shared" si="58"/>
        <v>6.79656336299478</v>
      </c>
    </row>
    <row r="608" ht="18.2" customHeight="1" spans="1:8">
      <c r="A608" s="68" t="s">
        <v>288</v>
      </c>
      <c r="B608" s="106"/>
      <c r="C608" s="106">
        <v>1151</v>
      </c>
      <c r="D608" s="106">
        <v>1151</v>
      </c>
      <c r="E608" s="70">
        <f>IF(C608=0,"",SUM(D608/C608)*100)</f>
        <v>100</v>
      </c>
      <c r="F608" s="106">
        <v>219</v>
      </c>
      <c r="G608" s="69">
        <f t="shared" si="57"/>
        <v>932</v>
      </c>
      <c r="H608" s="70">
        <f t="shared" si="58"/>
        <v>425.570776255708</v>
      </c>
    </row>
    <row r="609" ht="18.2" customHeight="1" spans="1:8">
      <c r="A609" s="68" t="s">
        <v>1111</v>
      </c>
      <c r="B609" s="106"/>
      <c r="C609" s="106"/>
      <c r="D609" s="106">
        <v>1151</v>
      </c>
      <c r="E609" s="70"/>
      <c r="F609" s="106">
        <v>219</v>
      </c>
      <c r="G609" s="69"/>
      <c r="H609" s="70"/>
    </row>
    <row r="610" ht="18.2" customHeight="1" spans="1:8">
      <c r="A610" s="68" t="s">
        <v>289</v>
      </c>
      <c r="B610" s="106">
        <f>B611</f>
        <v>18071</v>
      </c>
      <c r="C610" s="106">
        <v>16626</v>
      </c>
      <c r="D610" s="106">
        <v>16626</v>
      </c>
      <c r="E610" s="70">
        <f>IF(C610=0,"",SUM(D610/C610)*100)</f>
        <v>100</v>
      </c>
      <c r="F610" s="106">
        <v>16175</v>
      </c>
      <c r="G610" s="69">
        <f t="shared" ref="G610:G662" si="60">D610-F610</f>
        <v>451</v>
      </c>
      <c r="H610" s="70">
        <f t="shared" ref="H610:H662" si="61">IF(F610=0,"",SUM(G610/F610)*100)</f>
        <v>2.78825347758887</v>
      </c>
    </row>
    <row r="611" ht="18.2" customHeight="1" spans="1:8">
      <c r="A611" s="68" t="s">
        <v>332</v>
      </c>
      <c r="B611" s="106">
        <v>18071</v>
      </c>
      <c r="C611" s="106"/>
      <c r="D611" s="106">
        <v>16626</v>
      </c>
      <c r="E611" s="70" t="str">
        <f>IF(C611=0,"",SUM(D611/C611)*100)</f>
        <v/>
      </c>
      <c r="F611" s="106">
        <v>16175</v>
      </c>
      <c r="G611" s="69">
        <f t="shared" si="60"/>
        <v>451</v>
      </c>
      <c r="H611" s="70">
        <f t="shared" si="61"/>
        <v>2.78825347758887</v>
      </c>
    </row>
    <row r="612" ht="18.2" customHeight="1" spans="1:8">
      <c r="A612" s="68" t="s">
        <v>290</v>
      </c>
      <c r="B612" s="106">
        <f>B613</f>
        <v>3317</v>
      </c>
      <c r="C612" s="106">
        <v>3233</v>
      </c>
      <c r="D612" s="106">
        <v>3106</v>
      </c>
      <c r="E612" s="70">
        <f>IF(C612=0,"",SUM(D612/C612)*100)</f>
        <v>96.0717599752552</v>
      </c>
      <c r="F612" s="106">
        <v>3160</v>
      </c>
      <c r="G612" s="69">
        <f t="shared" si="60"/>
        <v>-54</v>
      </c>
      <c r="H612" s="70">
        <f t="shared" si="61"/>
        <v>-1.70886075949367</v>
      </c>
    </row>
    <row r="613" ht="18.2" customHeight="1" spans="1:8">
      <c r="A613" s="68" t="s">
        <v>1112</v>
      </c>
      <c r="B613" s="106">
        <v>3317</v>
      </c>
      <c r="C613" s="106"/>
      <c r="D613" s="106">
        <v>3106</v>
      </c>
      <c r="E613" s="70" t="str">
        <f t="shared" ref="E613:E652" si="62">IF(C613=0,"",SUM(D613/C613)*100)</f>
        <v/>
      </c>
      <c r="F613" s="106">
        <v>3160</v>
      </c>
      <c r="G613" s="69">
        <f t="shared" si="60"/>
        <v>-54</v>
      </c>
      <c r="H613" s="70">
        <f t="shared" si="61"/>
        <v>-1.70886075949367</v>
      </c>
    </row>
    <row r="614" ht="18.2" customHeight="1" spans="1:8">
      <c r="A614" s="68" t="s">
        <v>291</v>
      </c>
      <c r="B614" s="106">
        <f>B615+B620</f>
        <v>445</v>
      </c>
      <c r="C614" s="106">
        <v>3194</v>
      </c>
      <c r="D614" s="106">
        <v>2172</v>
      </c>
      <c r="E614" s="70"/>
      <c r="F614" s="106">
        <v>4344</v>
      </c>
      <c r="G614" s="69">
        <f t="shared" si="60"/>
        <v>-2172</v>
      </c>
      <c r="H614" s="70">
        <f t="shared" si="61"/>
        <v>-50</v>
      </c>
    </row>
    <row r="615" ht="18.2" customHeight="1" spans="1:8">
      <c r="A615" s="68" t="s">
        <v>292</v>
      </c>
      <c r="B615" s="106">
        <f>SUM(B616:B617)</f>
        <v>205</v>
      </c>
      <c r="C615" s="106">
        <v>2076</v>
      </c>
      <c r="D615" s="106">
        <v>1054</v>
      </c>
      <c r="E615" s="70">
        <f t="shared" si="62"/>
        <v>50.7707129094412</v>
      </c>
      <c r="F615" s="106">
        <v>3249</v>
      </c>
      <c r="G615" s="69">
        <f t="shared" si="60"/>
        <v>-2195</v>
      </c>
      <c r="H615" s="70">
        <f t="shared" si="61"/>
        <v>-67.5592489996922</v>
      </c>
    </row>
    <row r="616" ht="18.2" customHeight="1" spans="1:8">
      <c r="A616" s="68" t="s">
        <v>804</v>
      </c>
      <c r="B616" s="106">
        <v>50</v>
      </c>
      <c r="C616" s="106"/>
      <c r="D616" s="106">
        <v>91</v>
      </c>
      <c r="E616" s="70" t="str">
        <f t="shared" si="62"/>
        <v/>
      </c>
      <c r="F616" s="106">
        <v>30</v>
      </c>
      <c r="G616" s="69">
        <f t="shared" si="60"/>
        <v>61</v>
      </c>
      <c r="H616" s="70">
        <f t="shared" si="61"/>
        <v>203.333333333333</v>
      </c>
    </row>
    <row r="617" ht="18.2" customHeight="1" spans="1:8">
      <c r="A617" s="68" t="s">
        <v>1113</v>
      </c>
      <c r="B617" s="106">
        <v>155</v>
      </c>
      <c r="C617" s="106"/>
      <c r="D617" s="106">
        <v>963</v>
      </c>
      <c r="E617" s="70" t="str">
        <f t="shared" si="62"/>
        <v/>
      </c>
      <c r="F617" s="106">
        <v>3219</v>
      </c>
      <c r="G617" s="69">
        <f t="shared" si="60"/>
        <v>-2256</v>
      </c>
      <c r="H617" s="70">
        <f t="shared" si="61"/>
        <v>-70.0838769804287</v>
      </c>
    </row>
    <row r="618" ht="18.2" customHeight="1" spans="1:8">
      <c r="A618" s="68" t="s">
        <v>293</v>
      </c>
      <c r="B618" s="106"/>
      <c r="C618" s="106">
        <v>0</v>
      </c>
      <c r="D618" s="106"/>
      <c r="E618" s="70" t="str">
        <f t="shared" si="62"/>
        <v/>
      </c>
      <c r="F618" s="106"/>
      <c r="G618" s="69">
        <f t="shared" si="60"/>
        <v>0</v>
      </c>
      <c r="H618" s="70" t="str">
        <f t="shared" si="61"/>
        <v/>
      </c>
    </row>
    <row r="619" ht="18.2" customHeight="1" spans="1:8">
      <c r="A619" s="68" t="s">
        <v>294</v>
      </c>
      <c r="B619" s="106"/>
      <c r="C619" s="106">
        <v>0</v>
      </c>
      <c r="D619" s="106"/>
      <c r="E619" s="70" t="str">
        <f t="shared" si="62"/>
        <v/>
      </c>
      <c r="F619" s="106"/>
      <c r="G619" s="69">
        <f t="shared" si="60"/>
        <v>0</v>
      </c>
      <c r="H619" s="70" t="str">
        <f t="shared" si="61"/>
        <v/>
      </c>
    </row>
    <row r="620" ht="18.2" customHeight="1" spans="1:8">
      <c r="A620" s="68" t="s">
        <v>295</v>
      </c>
      <c r="B620" s="106">
        <f>SUM(B621:B622)</f>
        <v>240</v>
      </c>
      <c r="C620" s="106">
        <v>1118</v>
      </c>
      <c r="D620" s="106">
        <v>1118</v>
      </c>
      <c r="E620" s="70">
        <f t="shared" si="62"/>
        <v>100</v>
      </c>
      <c r="F620" s="106">
        <v>1095</v>
      </c>
      <c r="G620" s="69">
        <f t="shared" si="60"/>
        <v>23</v>
      </c>
      <c r="H620" s="70">
        <f t="shared" si="61"/>
        <v>2.10045662100457</v>
      </c>
    </row>
    <row r="621" ht="18.2" customHeight="1" spans="1:8">
      <c r="A621" s="68" t="s">
        <v>1114</v>
      </c>
      <c r="B621" s="106">
        <v>240</v>
      </c>
      <c r="C621" s="106"/>
      <c r="D621" s="106"/>
      <c r="E621" s="70"/>
      <c r="F621" s="106"/>
      <c r="G621" s="69"/>
      <c r="H621" s="70"/>
    </row>
    <row r="622" ht="18.2" customHeight="1" spans="1:8">
      <c r="A622" s="68" t="s">
        <v>1115</v>
      </c>
      <c r="B622" s="106"/>
      <c r="C622" s="106"/>
      <c r="D622" s="106">
        <v>1118</v>
      </c>
      <c r="E622" s="70"/>
      <c r="F622" s="106">
        <v>1095</v>
      </c>
      <c r="G622" s="69">
        <f t="shared" si="60"/>
        <v>23</v>
      </c>
      <c r="H622" s="70">
        <f t="shared" si="61"/>
        <v>2.10045662100457</v>
      </c>
    </row>
    <row r="623" ht="18.2" customHeight="1" spans="1:8">
      <c r="A623" s="68" t="s">
        <v>296</v>
      </c>
      <c r="B623" s="106">
        <f>B624+B632+B637+B639+B642+B643</f>
        <v>14564</v>
      </c>
      <c r="C623" s="106">
        <v>21298</v>
      </c>
      <c r="D623" s="106">
        <v>17917</v>
      </c>
      <c r="E623" s="70">
        <f t="shared" si="62"/>
        <v>84.1252699784017</v>
      </c>
      <c r="F623" s="106">
        <v>5519</v>
      </c>
      <c r="G623" s="69">
        <f t="shared" si="60"/>
        <v>12398</v>
      </c>
      <c r="H623" s="70">
        <f t="shared" si="61"/>
        <v>224.64214531618</v>
      </c>
    </row>
    <row r="624" ht="18.2" customHeight="1" spans="1:8">
      <c r="A624" s="68" t="s">
        <v>1116</v>
      </c>
      <c r="B624" s="106">
        <f>SUM(B625:B631)</f>
        <v>2185</v>
      </c>
      <c r="C624" s="106">
        <v>2880</v>
      </c>
      <c r="D624" s="106">
        <v>2052</v>
      </c>
      <c r="E624" s="70">
        <f t="shared" si="62"/>
        <v>71.25</v>
      </c>
      <c r="F624" s="106">
        <v>2766</v>
      </c>
      <c r="G624" s="69">
        <f t="shared" si="60"/>
        <v>-714</v>
      </c>
      <c r="H624" s="70">
        <f t="shared" si="61"/>
        <v>-25.8134490238612</v>
      </c>
    </row>
    <row r="625" ht="18.2" customHeight="1" spans="1:8">
      <c r="A625" s="68" t="s">
        <v>803</v>
      </c>
      <c r="B625" s="106">
        <v>1062</v>
      </c>
      <c r="C625" s="106"/>
      <c r="D625" s="106">
        <v>1043</v>
      </c>
      <c r="E625" s="70" t="str">
        <f>IF(C625=0,"",SUM(D626/C625)*100)</f>
        <v/>
      </c>
      <c r="F625" s="106">
        <v>955</v>
      </c>
      <c r="G625" s="69">
        <f t="shared" si="60"/>
        <v>88</v>
      </c>
      <c r="H625" s="70">
        <f t="shared" si="61"/>
        <v>9.21465968586387</v>
      </c>
    </row>
    <row r="626" ht="18.2" customHeight="1" spans="1:8">
      <c r="A626" s="68" t="s">
        <v>804</v>
      </c>
      <c r="B626" s="106">
        <v>460</v>
      </c>
      <c r="C626" s="106"/>
      <c r="D626" s="106">
        <v>474</v>
      </c>
      <c r="E626" s="70" t="str">
        <f>IF(C626=0,"",SUM(#REF!/C626)*100)</f>
        <v/>
      </c>
      <c r="F626" s="106">
        <v>802</v>
      </c>
      <c r="G626" s="69">
        <f t="shared" si="60"/>
        <v>-328</v>
      </c>
      <c r="H626" s="70">
        <f t="shared" si="61"/>
        <v>-40.8977556109726</v>
      </c>
    </row>
    <row r="627" ht="18.2" customHeight="1" spans="1:8">
      <c r="A627" s="68" t="s">
        <v>1117</v>
      </c>
      <c r="B627" s="106"/>
      <c r="C627" s="106"/>
      <c r="D627" s="106"/>
      <c r="E627" s="70" t="str">
        <f t="shared" si="62"/>
        <v/>
      </c>
      <c r="F627" s="106">
        <v>98</v>
      </c>
      <c r="G627" s="69">
        <f t="shared" si="60"/>
        <v>-98</v>
      </c>
      <c r="H627" s="70">
        <f t="shared" si="61"/>
        <v>-100</v>
      </c>
    </row>
    <row r="628" ht="18.2" customHeight="1" spans="1:8">
      <c r="A628" s="68" t="s">
        <v>1118</v>
      </c>
      <c r="B628" s="106">
        <v>80</v>
      </c>
      <c r="C628" s="106"/>
      <c r="D628" s="106">
        <v>8</v>
      </c>
      <c r="E628" s="70" t="str">
        <f t="shared" si="62"/>
        <v/>
      </c>
      <c r="F628" s="106">
        <v>148</v>
      </c>
      <c r="G628" s="69">
        <f t="shared" si="60"/>
        <v>-140</v>
      </c>
      <c r="H628" s="70">
        <f t="shared" si="61"/>
        <v>-94.5945945945946</v>
      </c>
    </row>
    <row r="629" ht="18.2" customHeight="1" spans="1:8">
      <c r="A629" s="68" t="s">
        <v>1119</v>
      </c>
      <c r="B629" s="106">
        <v>20</v>
      </c>
      <c r="C629" s="106"/>
      <c r="D629" s="106">
        <v>20</v>
      </c>
      <c r="E629" s="70"/>
      <c r="F629" s="106"/>
      <c r="G629" s="69"/>
      <c r="H629" s="70"/>
    </row>
    <row r="630" ht="18.2" customHeight="1" spans="1:8">
      <c r="A630" s="68" t="s">
        <v>807</v>
      </c>
      <c r="B630" s="106">
        <v>400</v>
      </c>
      <c r="C630" s="106"/>
      <c r="D630" s="106">
        <v>433</v>
      </c>
      <c r="E630" s="70" t="str">
        <f t="shared" si="62"/>
        <v/>
      </c>
      <c r="F630" s="106">
        <v>374</v>
      </c>
      <c r="G630" s="69">
        <f t="shared" si="60"/>
        <v>59</v>
      </c>
      <c r="H630" s="70">
        <f t="shared" si="61"/>
        <v>15.7754010695187</v>
      </c>
    </row>
    <row r="631" ht="18.2" customHeight="1" spans="1:8">
      <c r="A631" s="68" t="s">
        <v>1120</v>
      </c>
      <c r="B631" s="106">
        <v>163</v>
      </c>
      <c r="C631" s="106"/>
      <c r="D631" s="106">
        <v>74</v>
      </c>
      <c r="E631" s="70" t="str">
        <f t="shared" si="62"/>
        <v/>
      </c>
      <c r="F631" s="106">
        <v>389</v>
      </c>
      <c r="G631" s="69">
        <f t="shared" si="60"/>
        <v>-315</v>
      </c>
      <c r="H631" s="70">
        <f t="shared" si="61"/>
        <v>-80.9768637532134</v>
      </c>
    </row>
    <row r="632" ht="18.2" customHeight="1" spans="1:8">
      <c r="A632" s="68" t="s">
        <v>1121</v>
      </c>
      <c r="B632" s="106">
        <f>SUM(B633:B636)</f>
        <v>1971</v>
      </c>
      <c r="C632" s="106">
        <v>5400</v>
      </c>
      <c r="D632" s="106">
        <v>4086</v>
      </c>
      <c r="E632" s="70">
        <f t="shared" si="62"/>
        <v>75.6666666666667</v>
      </c>
      <c r="F632" s="106">
        <v>2683</v>
      </c>
      <c r="G632" s="69">
        <f t="shared" si="60"/>
        <v>1403</v>
      </c>
      <c r="H632" s="70">
        <f t="shared" si="61"/>
        <v>52.2922102124488</v>
      </c>
    </row>
    <row r="633" ht="18.2" customHeight="1" spans="1:8">
      <c r="A633" s="68" t="s">
        <v>803</v>
      </c>
      <c r="B633" s="106">
        <v>1531</v>
      </c>
      <c r="C633" s="106"/>
      <c r="D633" s="106">
        <v>1777</v>
      </c>
      <c r="E633" s="70" t="str">
        <f t="shared" si="62"/>
        <v/>
      </c>
      <c r="F633" s="106">
        <v>1142</v>
      </c>
      <c r="G633" s="69">
        <f t="shared" si="60"/>
        <v>635</v>
      </c>
      <c r="H633" s="70">
        <f t="shared" si="61"/>
        <v>55.6042031523643</v>
      </c>
    </row>
    <row r="634" ht="18.2" customHeight="1" spans="1:8">
      <c r="A634" s="68" t="s">
        <v>804</v>
      </c>
      <c r="B634" s="106"/>
      <c r="C634" s="106"/>
      <c r="D634" s="106">
        <v>823</v>
      </c>
      <c r="E634" s="70" t="str">
        <f t="shared" si="62"/>
        <v/>
      </c>
      <c r="F634" s="106">
        <v>433</v>
      </c>
      <c r="G634" s="69">
        <f t="shared" si="60"/>
        <v>390</v>
      </c>
      <c r="H634" s="70">
        <f t="shared" si="61"/>
        <v>90.0692840646651</v>
      </c>
    </row>
    <row r="635" ht="18.2" customHeight="1" spans="1:8">
      <c r="A635" s="68" t="s">
        <v>1122</v>
      </c>
      <c r="B635" s="106">
        <v>195</v>
      </c>
      <c r="C635" s="106"/>
      <c r="D635" s="106">
        <v>1046</v>
      </c>
      <c r="E635" s="70" t="str">
        <f t="shared" si="62"/>
        <v/>
      </c>
      <c r="F635" s="106">
        <v>791</v>
      </c>
      <c r="G635" s="69">
        <f t="shared" si="60"/>
        <v>255</v>
      </c>
      <c r="H635" s="70">
        <f t="shared" si="61"/>
        <v>32.2376738305942</v>
      </c>
    </row>
    <row r="636" ht="18.2" customHeight="1" spans="1:8">
      <c r="A636" s="68" t="s">
        <v>1123</v>
      </c>
      <c r="B636" s="106">
        <v>245</v>
      </c>
      <c r="C636" s="106"/>
      <c r="D636" s="106">
        <v>440</v>
      </c>
      <c r="E636" s="70" t="str">
        <f t="shared" si="62"/>
        <v/>
      </c>
      <c r="F636" s="106">
        <v>317</v>
      </c>
      <c r="G636" s="69">
        <f t="shared" si="60"/>
        <v>123</v>
      </c>
      <c r="H636" s="70">
        <f t="shared" si="61"/>
        <v>38.801261829653</v>
      </c>
    </row>
    <row r="637" ht="18.2" customHeight="1" spans="1:8">
      <c r="A637" s="68" t="s">
        <v>1124</v>
      </c>
      <c r="B637" s="106">
        <f>B638</f>
        <v>108</v>
      </c>
      <c r="C637" s="106">
        <v>10</v>
      </c>
      <c r="D637" s="106">
        <v>10</v>
      </c>
      <c r="E637" s="70">
        <f t="shared" si="62"/>
        <v>100</v>
      </c>
      <c r="F637" s="106">
        <v>60</v>
      </c>
      <c r="G637" s="69">
        <f t="shared" si="60"/>
        <v>-50</v>
      </c>
      <c r="H637" s="70">
        <f t="shared" si="61"/>
        <v>-83.3333333333333</v>
      </c>
    </row>
    <row r="638" ht="18.2" customHeight="1" spans="1:8">
      <c r="A638" s="68" t="s">
        <v>1125</v>
      </c>
      <c r="B638" s="106">
        <v>108</v>
      </c>
      <c r="C638" s="106"/>
      <c r="D638" s="106">
        <v>10</v>
      </c>
      <c r="E638" s="70" t="str">
        <f t="shared" si="62"/>
        <v/>
      </c>
      <c r="F638" s="106">
        <v>60</v>
      </c>
      <c r="G638" s="69">
        <f t="shared" si="60"/>
        <v>-50</v>
      </c>
      <c r="H638" s="70">
        <f t="shared" si="61"/>
        <v>-83.3333333333333</v>
      </c>
    </row>
    <row r="639" ht="18.2" customHeight="1" spans="1:8">
      <c r="A639" s="68" t="s">
        <v>1126</v>
      </c>
      <c r="B639" s="106"/>
      <c r="C639" s="106">
        <v>0</v>
      </c>
      <c r="D639" s="106"/>
      <c r="E639" s="70" t="str">
        <f t="shared" si="62"/>
        <v/>
      </c>
      <c r="F639" s="106">
        <v>10</v>
      </c>
      <c r="G639" s="69">
        <f t="shared" si="60"/>
        <v>-10</v>
      </c>
      <c r="H639" s="70">
        <f t="shared" si="61"/>
        <v>-100</v>
      </c>
    </row>
    <row r="640" ht="18.2" customHeight="1" spans="1:8">
      <c r="A640" s="68" t="s">
        <v>1127</v>
      </c>
      <c r="B640" s="106"/>
      <c r="C640" s="106"/>
      <c r="D640" s="106"/>
      <c r="E640" s="70" t="str">
        <f t="shared" si="62"/>
        <v/>
      </c>
      <c r="F640" s="106">
        <v>10</v>
      </c>
      <c r="G640" s="69">
        <f t="shared" si="60"/>
        <v>-10</v>
      </c>
      <c r="H640" s="70">
        <f t="shared" si="61"/>
        <v>-100</v>
      </c>
    </row>
    <row r="641" ht="18.2" customHeight="1" spans="1:8">
      <c r="A641" s="68" t="s">
        <v>1128</v>
      </c>
      <c r="B641" s="106"/>
      <c r="C641" s="106">
        <v>13008</v>
      </c>
      <c r="D641" s="106">
        <v>11769</v>
      </c>
      <c r="E641" s="70"/>
      <c r="F641" s="106"/>
      <c r="G641" s="69"/>
      <c r="H641" s="70"/>
    </row>
    <row r="642" ht="18.2" customHeight="1" spans="1:8">
      <c r="A642" s="68" t="s">
        <v>1129</v>
      </c>
      <c r="B642" s="106"/>
      <c r="C642" s="106">
        <v>0</v>
      </c>
      <c r="D642" s="106"/>
      <c r="E642" s="70" t="str">
        <f t="shared" si="62"/>
        <v/>
      </c>
      <c r="F642" s="106"/>
      <c r="G642" s="69">
        <f t="shared" si="60"/>
        <v>0</v>
      </c>
      <c r="H642" s="70" t="str">
        <f t="shared" si="61"/>
        <v/>
      </c>
    </row>
    <row r="643" ht="18.2" customHeight="1" spans="1:8">
      <c r="A643" s="68" t="s">
        <v>1130</v>
      </c>
      <c r="B643" s="106">
        <v>10300</v>
      </c>
      <c r="C643" s="106">
        <v>0</v>
      </c>
      <c r="D643" s="106"/>
      <c r="E643" s="70" t="str">
        <f t="shared" si="62"/>
        <v/>
      </c>
      <c r="F643" s="106"/>
      <c r="G643" s="69">
        <f t="shared" si="60"/>
        <v>0</v>
      </c>
      <c r="H643" s="70" t="str">
        <f t="shared" si="61"/>
        <v/>
      </c>
    </row>
    <row r="644" ht="18.2" customHeight="1" spans="1:8">
      <c r="A644" s="68" t="s">
        <v>304</v>
      </c>
      <c r="B644" s="106">
        <v>20000</v>
      </c>
      <c r="C644" s="106"/>
      <c r="D644" s="106"/>
      <c r="E644" s="70" t="str">
        <f t="shared" si="62"/>
        <v/>
      </c>
      <c r="F644" s="106"/>
      <c r="G644" s="69">
        <f t="shared" si="60"/>
        <v>0</v>
      </c>
      <c r="H644" s="70" t="str">
        <f t="shared" si="61"/>
        <v/>
      </c>
    </row>
    <row r="645" ht="18.2" customHeight="1" spans="1:8">
      <c r="A645" s="68" t="s">
        <v>1131</v>
      </c>
      <c r="B645" s="106">
        <f>SUM(B646:B646)</f>
        <v>43681</v>
      </c>
      <c r="C645" s="106">
        <v>2315</v>
      </c>
      <c r="D645" s="106">
        <f>D646</f>
        <v>61</v>
      </c>
      <c r="E645" s="70">
        <f t="shared" si="62"/>
        <v>2.63498920086393</v>
      </c>
      <c r="F645" s="106">
        <v>560</v>
      </c>
      <c r="G645" s="69">
        <f t="shared" si="60"/>
        <v>-499</v>
      </c>
      <c r="H645" s="70">
        <f t="shared" si="61"/>
        <v>-89.1071428571429</v>
      </c>
    </row>
    <row r="646" ht="18.2" customHeight="1" spans="1:8">
      <c r="A646" s="68" t="s">
        <v>1132</v>
      </c>
      <c r="B646" s="106">
        <f>B647</f>
        <v>43681</v>
      </c>
      <c r="C646" s="106">
        <v>2315</v>
      </c>
      <c r="D646" s="106">
        <v>61</v>
      </c>
      <c r="E646" s="70">
        <f t="shared" si="62"/>
        <v>2.63498920086393</v>
      </c>
      <c r="F646" s="106">
        <v>560</v>
      </c>
      <c r="G646" s="69">
        <f t="shared" si="60"/>
        <v>-499</v>
      </c>
      <c r="H646" s="70">
        <f t="shared" si="61"/>
        <v>-89.1071428571429</v>
      </c>
    </row>
    <row r="647" ht="18.2" customHeight="1" spans="1:8">
      <c r="A647" s="68" t="s">
        <v>390</v>
      </c>
      <c r="B647" s="106">
        <v>43681</v>
      </c>
      <c r="C647" s="106">
        <v>2315</v>
      </c>
      <c r="D647" s="106">
        <v>61</v>
      </c>
      <c r="E647" s="70">
        <f t="shared" si="62"/>
        <v>2.63498920086393</v>
      </c>
      <c r="F647" s="106">
        <v>560</v>
      </c>
      <c r="G647" s="69">
        <f t="shared" si="60"/>
        <v>-499</v>
      </c>
      <c r="H647" s="70">
        <f t="shared" si="61"/>
        <v>-89.1071428571429</v>
      </c>
    </row>
    <row r="648" ht="18.2" customHeight="1" spans="1:8">
      <c r="A648" s="68" t="s">
        <v>308</v>
      </c>
      <c r="B648" s="106">
        <f>SUM(B649:B651)</f>
        <v>27726</v>
      </c>
      <c r="C648" s="106">
        <v>24975</v>
      </c>
      <c r="D648" s="106">
        <f>D651</f>
        <v>24975</v>
      </c>
      <c r="E648" s="70">
        <f t="shared" si="62"/>
        <v>100</v>
      </c>
      <c r="F648" s="106">
        <v>21470</v>
      </c>
      <c r="G648" s="69">
        <f t="shared" si="60"/>
        <v>3505</v>
      </c>
      <c r="H648" s="70">
        <f t="shared" si="61"/>
        <v>16.3251047973917</v>
      </c>
    </row>
    <row r="649" ht="18.2" customHeight="1" spans="1:8">
      <c r="A649" s="68" t="s">
        <v>309</v>
      </c>
      <c r="B649" s="106"/>
      <c r="C649" s="106"/>
      <c r="D649" s="106"/>
      <c r="E649" s="70" t="str">
        <f t="shared" si="62"/>
        <v/>
      </c>
      <c r="F649" s="106"/>
      <c r="G649" s="69">
        <f t="shared" si="60"/>
        <v>0</v>
      </c>
      <c r="H649" s="70" t="str">
        <f t="shared" si="61"/>
        <v/>
      </c>
    </row>
    <row r="650" ht="18.2" customHeight="1" spans="1:8">
      <c r="A650" s="68" t="s">
        <v>310</v>
      </c>
      <c r="B650" s="106"/>
      <c r="C650" s="106"/>
      <c r="D650" s="106"/>
      <c r="E650" s="70" t="str">
        <f t="shared" si="62"/>
        <v/>
      </c>
      <c r="F650" s="106"/>
      <c r="G650" s="69">
        <f t="shared" si="60"/>
        <v>0</v>
      </c>
      <c r="H650" s="70" t="str">
        <f t="shared" si="61"/>
        <v/>
      </c>
    </row>
    <row r="651" ht="18.2" customHeight="1" spans="1:8">
      <c r="A651" s="68" t="s">
        <v>311</v>
      </c>
      <c r="B651" s="106">
        <v>27726</v>
      </c>
      <c r="C651" s="106">
        <v>24975</v>
      </c>
      <c r="D651" s="106">
        <v>24975</v>
      </c>
      <c r="E651" s="70">
        <f t="shared" si="62"/>
        <v>100</v>
      </c>
      <c r="F651" s="106">
        <v>21470</v>
      </c>
      <c r="G651" s="69">
        <f t="shared" si="60"/>
        <v>3505</v>
      </c>
      <c r="H651" s="70">
        <f t="shared" si="61"/>
        <v>16.3251047973917</v>
      </c>
    </row>
    <row r="652" ht="18.2" customHeight="1" spans="1:8">
      <c r="A652" s="68" t="s">
        <v>312</v>
      </c>
      <c r="B652" s="106"/>
      <c r="C652" s="106">
        <v>139</v>
      </c>
      <c r="D652" s="106">
        <f>D655</f>
        <v>139</v>
      </c>
      <c r="E652" s="70">
        <f t="shared" si="62"/>
        <v>100</v>
      </c>
      <c r="F652" s="106">
        <f>F655</f>
        <v>86</v>
      </c>
      <c r="G652" s="69">
        <f t="shared" si="60"/>
        <v>53</v>
      </c>
      <c r="H652" s="70">
        <f t="shared" si="61"/>
        <v>61.6279069767442</v>
      </c>
    </row>
    <row r="653" ht="18.2" customHeight="1" spans="1:8">
      <c r="A653" s="68" t="s">
        <v>313</v>
      </c>
      <c r="B653" s="106"/>
      <c r="C653" s="106"/>
      <c r="D653" s="106"/>
      <c r="E653" s="70" t="str">
        <f t="shared" ref="E653:E662" si="63">IF(C653=0,"",SUM(D653/C653)*100)</f>
        <v/>
      </c>
      <c r="F653" s="106"/>
      <c r="G653" s="69">
        <f t="shared" si="60"/>
        <v>0</v>
      </c>
      <c r="H653" s="70" t="str">
        <f t="shared" si="61"/>
        <v/>
      </c>
    </row>
    <row r="654" ht="18.2" customHeight="1" spans="1:8">
      <c r="A654" s="68" t="s">
        <v>314</v>
      </c>
      <c r="B654" s="106"/>
      <c r="C654" s="106"/>
      <c r="D654" s="106"/>
      <c r="E654" s="70" t="str">
        <f t="shared" si="63"/>
        <v/>
      </c>
      <c r="F654" s="106"/>
      <c r="G654" s="69">
        <f t="shared" si="60"/>
        <v>0</v>
      </c>
      <c r="H654" s="70" t="str">
        <f t="shared" si="61"/>
        <v/>
      </c>
    </row>
    <row r="655" ht="18.2" customHeight="1" spans="1:8">
      <c r="A655" s="68" t="s">
        <v>315</v>
      </c>
      <c r="B655" s="106"/>
      <c r="C655" s="106">
        <v>139</v>
      </c>
      <c r="D655" s="106">
        <v>139</v>
      </c>
      <c r="E655" s="70">
        <f t="shared" si="63"/>
        <v>100</v>
      </c>
      <c r="F655" s="106">
        <v>86</v>
      </c>
      <c r="G655" s="69">
        <f t="shared" si="60"/>
        <v>53</v>
      </c>
      <c r="H655" s="70">
        <f t="shared" si="61"/>
        <v>61.6279069767442</v>
      </c>
    </row>
    <row r="656" ht="18.2" customHeight="1" spans="1:8">
      <c r="A656" s="68" t="s">
        <v>316</v>
      </c>
      <c r="B656" s="106"/>
      <c r="C656" s="106">
        <v>10173</v>
      </c>
      <c r="D656" s="106">
        <v>10173</v>
      </c>
      <c r="E656" s="70">
        <f t="shared" si="63"/>
        <v>100</v>
      </c>
      <c r="F656" s="106">
        <v>86395</v>
      </c>
      <c r="G656" s="69">
        <f t="shared" si="60"/>
        <v>-76222</v>
      </c>
      <c r="H656" s="70">
        <f t="shared" si="61"/>
        <v>-88.2250130215869</v>
      </c>
    </row>
    <row r="657" ht="18.2" customHeight="1" spans="1:8">
      <c r="A657" s="68" t="s">
        <v>317</v>
      </c>
      <c r="B657" s="106">
        <v>5600</v>
      </c>
      <c r="C657" s="106">
        <v>62955</v>
      </c>
      <c r="D657" s="106">
        <v>62955</v>
      </c>
      <c r="E657" s="70">
        <f t="shared" si="63"/>
        <v>100</v>
      </c>
      <c r="F657" s="106">
        <v>22321</v>
      </c>
      <c r="G657" s="69">
        <f t="shared" si="60"/>
        <v>40634</v>
      </c>
      <c r="H657" s="70">
        <f t="shared" si="61"/>
        <v>182.043815241253</v>
      </c>
    </row>
    <row r="658" ht="18.2" customHeight="1" spans="1:8">
      <c r="A658" s="68" t="s">
        <v>318</v>
      </c>
      <c r="B658" s="106"/>
      <c r="C658" s="106">
        <v>110888</v>
      </c>
      <c r="D658" s="106">
        <v>110888</v>
      </c>
      <c r="E658" s="70">
        <f t="shared" si="63"/>
        <v>100</v>
      </c>
      <c r="F658" s="106">
        <v>235553</v>
      </c>
      <c r="G658" s="69">
        <f t="shared" si="60"/>
        <v>-124665</v>
      </c>
      <c r="H658" s="70">
        <f t="shared" si="61"/>
        <v>-52.9243949344733</v>
      </c>
    </row>
    <row r="659" ht="18.2" customHeight="1" spans="1:8">
      <c r="A659" s="68" t="s">
        <v>319</v>
      </c>
      <c r="B659" s="106"/>
      <c r="C659" s="106">
        <v>48024</v>
      </c>
      <c r="D659" s="106">
        <v>48024</v>
      </c>
      <c r="E659" s="70">
        <f t="shared" si="63"/>
        <v>100</v>
      </c>
      <c r="F659" s="106"/>
      <c r="G659" s="69">
        <f t="shared" si="60"/>
        <v>48024</v>
      </c>
      <c r="H659" s="70" t="str">
        <f t="shared" si="61"/>
        <v/>
      </c>
    </row>
    <row r="660" ht="18.2" customHeight="1" spans="1:8">
      <c r="A660" s="68" t="s">
        <v>1133</v>
      </c>
      <c r="B660" s="106">
        <v>21357</v>
      </c>
      <c r="C660" s="106">
        <v>55782</v>
      </c>
      <c r="D660" s="106">
        <v>55782</v>
      </c>
      <c r="E660" s="70">
        <f t="shared" si="63"/>
        <v>100</v>
      </c>
      <c r="F660" s="106">
        <v>79987</v>
      </c>
      <c r="G660" s="69">
        <f t="shared" si="60"/>
        <v>-24205</v>
      </c>
      <c r="H660" s="70">
        <f t="shared" si="61"/>
        <v>-30.261167439709</v>
      </c>
    </row>
    <row r="661" ht="18.2" customHeight="1" spans="1:8">
      <c r="A661" s="68" t="s">
        <v>1134</v>
      </c>
      <c r="B661" s="106"/>
      <c r="C661" s="106">
        <v>8416</v>
      </c>
      <c r="D661" s="106">
        <v>8416</v>
      </c>
      <c r="E661" s="70">
        <f t="shared" si="63"/>
        <v>100</v>
      </c>
      <c r="F661" s="106"/>
      <c r="G661" s="69">
        <f t="shared" si="60"/>
        <v>8416</v>
      </c>
      <c r="H661" s="70" t="str">
        <f t="shared" si="61"/>
        <v/>
      </c>
    </row>
    <row r="662" ht="18.2" customHeight="1" spans="1:8">
      <c r="A662" s="68" t="s">
        <v>322</v>
      </c>
      <c r="B662" s="106"/>
      <c r="C662" s="106">
        <v>472512</v>
      </c>
      <c r="D662" s="106">
        <v>472512</v>
      </c>
      <c r="E662" s="70">
        <f t="shared" si="63"/>
        <v>100</v>
      </c>
      <c r="F662" s="106">
        <v>458102</v>
      </c>
      <c r="G662" s="69">
        <f t="shared" si="60"/>
        <v>14410</v>
      </c>
      <c r="H662" s="70">
        <f t="shared" si="61"/>
        <v>3.14558766388272</v>
      </c>
    </row>
    <row r="663" ht="17.85" customHeight="1"/>
  </sheetData>
  <mergeCells count="1">
    <mergeCell ref="A1:H1"/>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2"/>
  <sheetViews>
    <sheetView showGridLines="0" showZeros="0" workbookViewId="0">
      <selection activeCell="O31" sqref="O31"/>
    </sheetView>
  </sheetViews>
  <sheetFormatPr defaultColWidth="9" defaultRowHeight="14.25" outlineLevelCol="3"/>
  <cols>
    <col min="1" max="1" width="34.375" style="118" customWidth="1"/>
    <col min="2" max="3" width="19.25" style="118" customWidth="1"/>
    <col min="4" max="16384" width="9" style="118"/>
  </cols>
  <sheetData>
    <row r="1" ht="33" customHeight="1" spans="1:3">
      <c r="A1" s="119" t="s">
        <v>1135</v>
      </c>
      <c r="B1" s="120"/>
      <c r="C1" s="120"/>
    </row>
    <row r="2" s="114" customFormat="1" ht="20.25" customHeight="1" spans="1:3">
      <c r="A2" s="114" t="s">
        <v>1136</v>
      </c>
      <c r="C2" s="121" t="s">
        <v>2</v>
      </c>
    </row>
    <row r="3" s="115" customFormat="1" ht="18.75" customHeight="1" spans="1:3">
      <c r="A3" s="122" t="s">
        <v>325</v>
      </c>
      <c r="B3" s="122" t="s">
        <v>326</v>
      </c>
      <c r="C3" s="122" t="s">
        <v>327</v>
      </c>
    </row>
    <row r="4" s="116" customFormat="1" ht="18" customHeight="1" spans="1:3">
      <c r="A4" s="106" t="s">
        <v>328</v>
      </c>
      <c r="B4" s="106">
        <f>SUM(B5,B10,B21,B29,B36,B40,B43,B47,B52,B58,B62,B67)</f>
        <v>1765425</v>
      </c>
      <c r="C4" s="106">
        <f>SUM(C5,C10,C21,C29,C36,C40,C43,C47,C52,C58,C62,C67)</f>
        <v>290537</v>
      </c>
    </row>
    <row r="5" s="116" customFormat="1" ht="18" customHeight="1" spans="1:3">
      <c r="A5" s="106" t="s">
        <v>329</v>
      </c>
      <c r="B5" s="106">
        <v>81434</v>
      </c>
      <c r="C5" s="106">
        <v>79421</v>
      </c>
    </row>
    <row r="6" s="116" customFormat="1" ht="18" customHeight="1" spans="1:3">
      <c r="A6" s="106" t="s">
        <v>330</v>
      </c>
      <c r="B6" s="106">
        <v>51336</v>
      </c>
      <c r="C6" s="106">
        <v>51293</v>
      </c>
    </row>
    <row r="7" s="116" customFormat="1" ht="18" customHeight="1" spans="1:3">
      <c r="A7" s="106" t="s">
        <v>331</v>
      </c>
      <c r="B7" s="106">
        <v>12106</v>
      </c>
      <c r="C7" s="106">
        <v>12094</v>
      </c>
    </row>
    <row r="8" s="116" customFormat="1" ht="18" customHeight="1" spans="1:3">
      <c r="A8" s="106" t="s">
        <v>332</v>
      </c>
      <c r="B8" s="106">
        <v>6027</v>
      </c>
      <c r="C8" s="106">
        <v>6022</v>
      </c>
    </row>
    <row r="9" s="116" customFormat="1" ht="18" customHeight="1" spans="1:3">
      <c r="A9" s="106" t="s">
        <v>333</v>
      </c>
      <c r="B9" s="106">
        <v>11965</v>
      </c>
      <c r="C9" s="106">
        <v>10012</v>
      </c>
    </row>
    <row r="10" s="116" customFormat="1" ht="18" customHeight="1" spans="1:3">
      <c r="A10" s="106" t="s">
        <v>334</v>
      </c>
      <c r="B10" s="106">
        <v>168374</v>
      </c>
      <c r="C10" s="106">
        <v>16622</v>
      </c>
    </row>
    <row r="11" s="116" customFormat="1" ht="18" customHeight="1" spans="1:3">
      <c r="A11" s="106" t="s">
        <v>335</v>
      </c>
      <c r="B11" s="106">
        <v>25301</v>
      </c>
      <c r="C11" s="106">
        <v>12557</v>
      </c>
    </row>
    <row r="12" s="116" customFormat="1" ht="18" customHeight="1" spans="1:3">
      <c r="A12" s="106" t="s">
        <v>336</v>
      </c>
      <c r="B12" s="106">
        <v>1259</v>
      </c>
      <c r="C12" s="106">
        <v>77</v>
      </c>
    </row>
    <row r="13" s="116" customFormat="1" ht="18" customHeight="1" spans="1:3">
      <c r="A13" s="106" t="s">
        <v>337</v>
      </c>
      <c r="B13" s="106">
        <v>3248</v>
      </c>
      <c r="C13" s="106">
        <v>256</v>
      </c>
    </row>
    <row r="14" s="116" customFormat="1" ht="18" customHeight="1" spans="1:3">
      <c r="A14" s="106" t="s">
        <v>338</v>
      </c>
      <c r="B14" s="106">
        <v>3197</v>
      </c>
      <c r="C14" s="106">
        <v>55</v>
      </c>
    </row>
    <row r="15" s="116" customFormat="1" ht="18" customHeight="1" spans="1:3">
      <c r="A15" s="106" t="s">
        <v>339</v>
      </c>
      <c r="B15" s="106">
        <v>63081</v>
      </c>
      <c r="C15" s="106">
        <v>693</v>
      </c>
    </row>
    <row r="16" s="117" customFormat="1" ht="18" customHeight="1" spans="1:3">
      <c r="A16" s="106" t="s">
        <v>340</v>
      </c>
      <c r="B16" s="106">
        <v>86</v>
      </c>
      <c r="C16" s="106">
        <v>72</v>
      </c>
    </row>
    <row r="17" s="114" customFormat="1" ht="18" customHeight="1" spans="1:3">
      <c r="A17" s="106" t="s">
        <v>341</v>
      </c>
      <c r="B17" s="106">
        <v>16</v>
      </c>
      <c r="C17" s="106">
        <v>3</v>
      </c>
    </row>
    <row r="18" s="114" customFormat="1" ht="18" customHeight="1" spans="1:3">
      <c r="A18" s="106" t="s">
        <v>342</v>
      </c>
      <c r="B18" s="106">
        <v>1795</v>
      </c>
      <c r="C18" s="106">
        <v>1671</v>
      </c>
    </row>
    <row r="19" s="114" customFormat="1" ht="18" customHeight="1" spans="1:3">
      <c r="A19" s="106" t="s">
        <v>343</v>
      </c>
      <c r="B19" s="106">
        <v>8464</v>
      </c>
      <c r="C19" s="106">
        <v>630</v>
      </c>
    </row>
    <row r="20" s="114" customFormat="1" ht="18" customHeight="1" spans="1:3">
      <c r="A20" s="106" t="s">
        <v>344</v>
      </c>
      <c r="B20" s="106">
        <v>61927</v>
      </c>
      <c r="C20" s="106">
        <v>608</v>
      </c>
    </row>
    <row r="21" s="114" customFormat="1" ht="18" customHeight="1" spans="1:3">
      <c r="A21" s="106" t="s">
        <v>1137</v>
      </c>
      <c r="B21" s="106">
        <v>140681</v>
      </c>
      <c r="C21" s="106">
        <v>154</v>
      </c>
    </row>
    <row r="22" s="114" customFormat="1" ht="18" customHeight="1" spans="1:3">
      <c r="A22" s="106" t="s">
        <v>346</v>
      </c>
      <c r="B22" s="106">
        <v>2569</v>
      </c>
      <c r="C22" s="106"/>
    </row>
    <row r="23" s="114" customFormat="1" ht="18" customHeight="1" spans="1:3">
      <c r="A23" s="106" t="s">
        <v>347</v>
      </c>
      <c r="B23" s="106">
        <v>105671</v>
      </c>
      <c r="C23" s="106"/>
    </row>
    <row r="24" s="114" customFormat="1" ht="18" customHeight="1" spans="1:3">
      <c r="A24" s="106" t="s">
        <v>348</v>
      </c>
      <c r="B24" s="106"/>
      <c r="C24" s="106"/>
    </row>
    <row r="25" s="114" customFormat="1" ht="18" customHeight="1" spans="1:3">
      <c r="A25" s="106" t="s">
        <v>349</v>
      </c>
      <c r="B25" s="106">
        <v>24632</v>
      </c>
      <c r="C25" s="106"/>
    </row>
    <row r="26" s="114" customFormat="1" ht="18" customHeight="1" spans="1:3">
      <c r="A26" s="106" t="s">
        <v>350</v>
      </c>
      <c r="B26" s="106">
        <v>7292</v>
      </c>
      <c r="C26" s="106">
        <v>152</v>
      </c>
    </row>
    <row r="27" ht="18" customHeight="1" spans="1:3">
      <c r="A27" s="106" t="s">
        <v>351</v>
      </c>
      <c r="B27" s="106"/>
      <c r="C27" s="106"/>
    </row>
    <row r="28" ht="18" customHeight="1" spans="1:3">
      <c r="A28" s="106" t="s">
        <v>352</v>
      </c>
      <c r="B28" s="106">
        <v>517</v>
      </c>
      <c r="C28" s="106">
        <v>2</v>
      </c>
    </row>
    <row r="29" ht="18" customHeight="1" spans="1:4">
      <c r="A29" s="106" t="s">
        <v>1138</v>
      </c>
      <c r="B29" s="106">
        <v>15690</v>
      </c>
      <c r="C29" s="106">
        <v>0</v>
      </c>
      <c r="D29" s="123"/>
    </row>
    <row r="30" ht="18" customHeight="1" spans="1:3">
      <c r="A30" s="106" t="s">
        <v>346</v>
      </c>
      <c r="B30" s="106">
        <v>10395</v>
      </c>
      <c r="C30" s="106"/>
    </row>
    <row r="31" ht="18" customHeight="1" spans="1:3">
      <c r="A31" s="106" t="s">
        <v>347</v>
      </c>
      <c r="B31" s="106">
        <v>3792</v>
      </c>
      <c r="C31" s="106"/>
    </row>
    <row r="32" ht="18" customHeight="1" spans="1:3">
      <c r="A32" s="106" t="s">
        <v>348</v>
      </c>
      <c r="B32" s="106"/>
      <c r="C32" s="106"/>
    </row>
    <row r="33" ht="18" customHeight="1" spans="1:3">
      <c r="A33" s="106" t="s">
        <v>350</v>
      </c>
      <c r="B33" s="106">
        <v>102</v>
      </c>
      <c r="C33" s="106"/>
    </row>
    <row r="34" ht="18" customHeight="1" spans="1:3">
      <c r="A34" s="106" t="s">
        <v>351</v>
      </c>
      <c r="B34" s="106"/>
      <c r="C34" s="106"/>
    </row>
    <row r="35" ht="18" customHeight="1" spans="1:3">
      <c r="A35" s="106" t="s">
        <v>352</v>
      </c>
      <c r="B35" s="106">
        <v>1401</v>
      </c>
      <c r="C35" s="106"/>
    </row>
    <row r="36" ht="18" customHeight="1" spans="1:3">
      <c r="A36" s="106" t="s">
        <v>354</v>
      </c>
      <c r="B36" s="106">
        <v>234145</v>
      </c>
      <c r="C36" s="106">
        <v>172322</v>
      </c>
    </row>
    <row r="37" ht="18" customHeight="1" spans="1:3">
      <c r="A37" s="106" t="s">
        <v>355</v>
      </c>
      <c r="B37" s="106">
        <v>150720</v>
      </c>
      <c r="C37" s="106">
        <v>146739</v>
      </c>
    </row>
    <row r="38" ht="18" customHeight="1" spans="1:3">
      <c r="A38" s="106" t="s">
        <v>356</v>
      </c>
      <c r="B38" s="106">
        <v>83425</v>
      </c>
      <c r="C38" s="106">
        <v>25583</v>
      </c>
    </row>
    <row r="39" ht="18" customHeight="1" spans="1:3">
      <c r="A39" s="106" t="s">
        <v>357</v>
      </c>
      <c r="B39" s="106"/>
      <c r="C39" s="106"/>
    </row>
    <row r="40" ht="18" customHeight="1" spans="1:3">
      <c r="A40" s="106" t="s">
        <v>358</v>
      </c>
      <c r="B40" s="106">
        <v>90342</v>
      </c>
      <c r="C40" s="106">
        <v>174</v>
      </c>
    </row>
    <row r="41" ht="18" customHeight="1" spans="1:3">
      <c r="A41" s="106" t="s">
        <v>1139</v>
      </c>
      <c r="B41" s="106">
        <v>42170</v>
      </c>
      <c r="C41" s="106">
        <v>174</v>
      </c>
    </row>
    <row r="42" ht="18" customHeight="1" spans="1:3">
      <c r="A42" s="106" t="s">
        <v>1140</v>
      </c>
      <c r="B42" s="106">
        <v>48172</v>
      </c>
      <c r="C42" s="106"/>
    </row>
    <row r="43" ht="18" customHeight="1" spans="1:3">
      <c r="A43" s="106" t="s">
        <v>361</v>
      </c>
      <c r="B43" s="106">
        <v>181061</v>
      </c>
      <c r="C43" s="106">
        <v>0</v>
      </c>
    </row>
    <row r="44" ht="18" customHeight="1" spans="1:3">
      <c r="A44" s="106" t="s">
        <v>362</v>
      </c>
      <c r="B44" s="106"/>
      <c r="C44" s="106"/>
    </row>
    <row r="45" ht="18" customHeight="1" spans="1:3">
      <c r="A45" s="106" t="s">
        <v>363</v>
      </c>
      <c r="B45" s="106"/>
      <c r="C45" s="106"/>
    </row>
    <row r="46" ht="18" customHeight="1" spans="1:3">
      <c r="A46" s="106" t="s">
        <v>364</v>
      </c>
      <c r="B46" s="106">
        <v>181061</v>
      </c>
      <c r="C46" s="106"/>
    </row>
    <row r="47" ht="18" customHeight="1" spans="1:3">
      <c r="A47" s="106" t="s">
        <v>365</v>
      </c>
      <c r="B47" s="106">
        <v>29447</v>
      </c>
      <c r="C47" s="106">
        <v>0</v>
      </c>
    </row>
    <row r="48" ht="18" customHeight="1" spans="1:3">
      <c r="A48" s="106" t="s">
        <v>1141</v>
      </c>
      <c r="B48" s="106">
        <v>15792</v>
      </c>
      <c r="C48" s="106"/>
    </row>
    <row r="49" ht="18" customHeight="1" spans="1:3">
      <c r="A49" s="106" t="s">
        <v>1142</v>
      </c>
      <c r="B49" s="106"/>
      <c r="C49" s="106"/>
    </row>
    <row r="50" ht="18" customHeight="1" spans="1:3">
      <c r="A50" s="106" t="s">
        <v>368</v>
      </c>
      <c r="B50" s="106"/>
      <c r="C50" s="106"/>
    </row>
    <row r="51" ht="18" customHeight="1" spans="1:3">
      <c r="A51" s="106" t="s">
        <v>369</v>
      </c>
      <c r="B51" s="106">
        <v>13655</v>
      </c>
      <c r="C51" s="106"/>
    </row>
    <row r="52" ht="18" customHeight="1" spans="1:3">
      <c r="A52" s="106" t="s">
        <v>370</v>
      </c>
      <c r="B52" s="106">
        <v>179992</v>
      </c>
      <c r="C52" s="106">
        <v>21841</v>
      </c>
    </row>
    <row r="53" ht="18" customHeight="1" spans="1:3">
      <c r="A53" s="106" t="s">
        <v>371</v>
      </c>
      <c r="B53" s="106">
        <v>28037</v>
      </c>
      <c r="C53" s="106">
        <v>6589</v>
      </c>
    </row>
    <row r="54" ht="18" customHeight="1" spans="1:3">
      <c r="A54" s="106" t="s">
        <v>372</v>
      </c>
      <c r="B54" s="106">
        <v>5827</v>
      </c>
      <c r="C54" s="106">
        <v>2574</v>
      </c>
    </row>
    <row r="55" ht="18" customHeight="1" spans="1:3">
      <c r="A55" s="106" t="s">
        <v>373</v>
      </c>
      <c r="B55" s="106">
        <v>121007</v>
      </c>
      <c r="C55" s="106"/>
    </row>
    <row r="56" ht="18" customHeight="1" spans="1:3">
      <c r="A56" s="106" t="s">
        <v>374</v>
      </c>
      <c r="B56" s="106">
        <v>16479</v>
      </c>
      <c r="C56" s="106">
        <v>12336</v>
      </c>
    </row>
    <row r="57" ht="18" customHeight="1" spans="1:3">
      <c r="A57" s="106" t="s">
        <v>375</v>
      </c>
      <c r="B57" s="106">
        <v>8642</v>
      </c>
      <c r="C57" s="106">
        <v>342</v>
      </c>
    </row>
    <row r="58" ht="18" customHeight="1" spans="1:3">
      <c r="A58" s="106" t="s">
        <v>376</v>
      </c>
      <c r="B58" s="106">
        <v>393688</v>
      </c>
      <c r="C58" s="106">
        <v>0</v>
      </c>
    </row>
    <row r="59" ht="18" customHeight="1" spans="1:3">
      <c r="A59" s="106" t="s">
        <v>377</v>
      </c>
      <c r="B59" s="106">
        <v>391500</v>
      </c>
      <c r="C59" s="106"/>
    </row>
    <row r="60" ht="18" customHeight="1" spans="1:3">
      <c r="A60" s="106" t="s">
        <v>378</v>
      </c>
      <c r="B60" s="106"/>
      <c r="C60" s="106"/>
    </row>
    <row r="61" ht="18" customHeight="1" spans="1:3">
      <c r="A61" s="106" t="s">
        <v>379</v>
      </c>
      <c r="B61" s="106">
        <v>2188</v>
      </c>
      <c r="C61" s="106"/>
    </row>
    <row r="62" ht="18" customHeight="1" spans="1:3">
      <c r="A62" s="106" t="s">
        <v>380</v>
      </c>
      <c r="B62" s="106">
        <v>25114</v>
      </c>
      <c r="C62" s="106">
        <v>0</v>
      </c>
    </row>
    <row r="63" ht="18" customHeight="1" spans="1:3">
      <c r="A63" s="106" t="s">
        <v>381</v>
      </c>
      <c r="B63" s="106">
        <v>24975</v>
      </c>
      <c r="C63" s="106"/>
    </row>
    <row r="64" ht="18" customHeight="1" spans="1:3">
      <c r="A64" s="106" t="s">
        <v>382</v>
      </c>
      <c r="B64" s="106"/>
      <c r="C64" s="106"/>
    </row>
    <row r="65" ht="18" customHeight="1" spans="1:3">
      <c r="A65" s="106" t="s">
        <v>383</v>
      </c>
      <c r="B65" s="106">
        <v>139</v>
      </c>
      <c r="C65" s="106"/>
    </row>
    <row r="66" ht="18" customHeight="1" spans="1:3">
      <c r="A66" s="106" t="s">
        <v>384</v>
      </c>
      <c r="B66" s="106"/>
      <c r="C66" s="106"/>
    </row>
    <row r="67" ht="18" customHeight="1" spans="1:3">
      <c r="A67" s="106" t="s">
        <v>385</v>
      </c>
      <c r="B67" s="106">
        <v>225457</v>
      </c>
      <c r="C67" s="106">
        <v>3</v>
      </c>
    </row>
    <row r="68" ht="18" customHeight="1" spans="1:3">
      <c r="A68" s="106" t="s">
        <v>386</v>
      </c>
      <c r="B68" s="106"/>
      <c r="C68" s="106"/>
    </row>
    <row r="69" ht="18" customHeight="1" spans="1:3">
      <c r="A69" s="106" t="s">
        <v>387</v>
      </c>
      <c r="B69" s="106"/>
      <c r="C69" s="106"/>
    </row>
    <row r="70" ht="18" customHeight="1" spans="1:3">
      <c r="A70" s="106" t="s">
        <v>388</v>
      </c>
      <c r="B70" s="106"/>
      <c r="C70" s="106"/>
    </row>
    <row r="71" ht="18" customHeight="1" spans="1:3">
      <c r="A71" s="106" t="s">
        <v>389</v>
      </c>
      <c r="B71" s="106"/>
      <c r="C71" s="106"/>
    </row>
    <row r="72" ht="18" customHeight="1" spans="1:3">
      <c r="A72" s="106" t="s">
        <v>390</v>
      </c>
      <c r="B72" s="106">
        <v>225457</v>
      </c>
      <c r="C72" s="106">
        <v>3</v>
      </c>
    </row>
  </sheetData>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2" sqref="A2"/>
    </sheetView>
  </sheetViews>
  <sheetFormatPr defaultColWidth="9" defaultRowHeight="14.25" outlineLevelCol="3"/>
  <cols>
    <col min="1" max="1" width="7.75" customWidth="1"/>
    <col min="2" max="2" width="39.25" customWidth="1"/>
    <col min="3" max="3" width="13.5" customWidth="1"/>
    <col min="4" max="4" width="12.5" customWidth="1"/>
  </cols>
  <sheetData>
    <row r="1" ht="29.25" customHeight="1" spans="1:4">
      <c r="A1" s="85" t="s">
        <v>1143</v>
      </c>
      <c r="B1" s="85"/>
      <c r="C1" s="85"/>
      <c r="D1" s="85"/>
    </row>
    <row r="2" ht="18" customHeight="1" spans="1:4">
      <c r="A2" s="111" t="s">
        <v>1144</v>
      </c>
      <c r="B2" s="87"/>
      <c r="C2" s="88"/>
      <c r="D2" s="89" t="s">
        <v>2</v>
      </c>
    </row>
    <row r="3" ht="30" customHeight="1" spans="1:4">
      <c r="A3" s="90" t="s">
        <v>1145</v>
      </c>
      <c r="B3" s="91" t="s">
        <v>1146</v>
      </c>
      <c r="C3" s="92" t="s">
        <v>1147</v>
      </c>
      <c r="D3" s="93" t="s">
        <v>1148</v>
      </c>
    </row>
    <row r="4" ht="30" customHeight="1" spans="1:4">
      <c r="A4" s="94" t="s">
        <v>1149</v>
      </c>
      <c r="B4" s="95"/>
      <c r="C4" s="96"/>
      <c r="D4" s="97">
        <f>SUM(D5:D19)</f>
        <v>61526</v>
      </c>
    </row>
    <row r="5" ht="30" customHeight="1" spans="1:4">
      <c r="A5" s="98">
        <v>1</v>
      </c>
      <c r="B5" s="112" t="s">
        <v>1150</v>
      </c>
      <c r="C5" s="113" t="s">
        <v>1151</v>
      </c>
      <c r="D5" s="97">
        <v>16368</v>
      </c>
    </row>
    <row r="6" ht="30" customHeight="1" spans="1:4">
      <c r="A6" s="98">
        <v>2</v>
      </c>
      <c r="B6" s="112" t="s">
        <v>1152</v>
      </c>
      <c r="C6" s="113" t="s">
        <v>1151</v>
      </c>
      <c r="D6" s="97">
        <v>2000</v>
      </c>
    </row>
    <row r="7" ht="30" customHeight="1" spans="1:4">
      <c r="A7" s="98">
        <v>3</v>
      </c>
      <c r="B7" s="112" t="s">
        <v>1153</v>
      </c>
      <c r="C7" s="113" t="s">
        <v>1151</v>
      </c>
      <c r="D7" s="97">
        <v>2000</v>
      </c>
    </row>
    <row r="8" ht="30" customHeight="1" spans="1:4">
      <c r="A8" s="98">
        <v>4</v>
      </c>
      <c r="B8" s="112" t="s">
        <v>1154</v>
      </c>
      <c r="C8" s="113" t="s">
        <v>1151</v>
      </c>
      <c r="D8" s="97">
        <v>2000</v>
      </c>
    </row>
    <row r="9" ht="30" customHeight="1" spans="1:4">
      <c r="A9" s="98">
        <v>5</v>
      </c>
      <c r="B9" s="112" t="s">
        <v>1150</v>
      </c>
      <c r="C9" s="113" t="s">
        <v>1151</v>
      </c>
      <c r="D9" s="97">
        <v>2000</v>
      </c>
    </row>
    <row r="10" ht="30" customHeight="1" spans="1:4">
      <c r="A10" s="98">
        <v>6</v>
      </c>
      <c r="B10" s="112" t="s">
        <v>1155</v>
      </c>
      <c r="C10" s="113" t="s">
        <v>1151</v>
      </c>
      <c r="D10" s="97">
        <v>2000</v>
      </c>
    </row>
    <row r="11" ht="30" customHeight="1" spans="1:4">
      <c r="A11" s="98">
        <v>7</v>
      </c>
      <c r="B11" s="112" t="s">
        <v>1156</v>
      </c>
      <c r="C11" s="113" t="s">
        <v>1151</v>
      </c>
      <c r="D11" s="97">
        <v>4000</v>
      </c>
    </row>
    <row r="12" ht="30" customHeight="1" spans="1:4">
      <c r="A12" s="98">
        <v>8</v>
      </c>
      <c r="B12" s="112" t="s">
        <v>1157</v>
      </c>
      <c r="C12" s="113" t="s">
        <v>1151</v>
      </c>
      <c r="D12" s="97">
        <v>5000</v>
      </c>
    </row>
    <row r="13" ht="30" customHeight="1" spans="1:4">
      <c r="A13" s="98">
        <v>9</v>
      </c>
      <c r="B13" s="112" t="s">
        <v>1158</v>
      </c>
      <c r="C13" s="113" t="s">
        <v>1151</v>
      </c>
      <c r="D13" s="97">
        <v>1500</v>
      </c>
    </row>
    <row r="14" ht="30" customHeight="1" spans="1:4">
      <c r="A14" s="98">
        <v>10</v>
      </c>
      <c r="B14" s="112" t="s">
        <v>1159</v>
      </c>
      <c r="C14" s="113" t="s">
        <v>1151</v>
      </c>
      <c r="D14" s="97">
        <v>6158</v>
      </c>
    </row>
    <row r="15" ht="30" customHeight="1" spans="1:4">
      <c r="A15" s="98">
        <v>11</v>
      </c>
      <c r="B15" s="112" t="s">
        <v>1160</v>
      </c>
      <c r="C15" s="113" t="s">
        <v>1151</v>
      </c>
      <c r="D15" s="97">
        <v>2000</v>
      </c>
    </row>
    <row r="16" ht="30" customHeight="1" spans="1:4">
      <c r="A16" s="98">
        <v>12</v>
      </c>
      <c r="B16" s="112" t="s">
        <v>1161</v>
      </c>
      <c r="C16" s="113" t="s">
        <v>1151</v>
      </c>
      <c r="D16" s="97">
        <v>6000</v>
      </c>
    </row>
    <row r="17" ht="30" customHeight="1" spans="1:4">
      <c r="A17" s="98">
        <v>13</v>
      </c>
      <c r="B17" s="112" t="s">
        <v>1162</v>
      </c>
      <c r="C17" s="113" t="s">
        <v>1151</v>
      </c>
      <c r="D17" s="97">
        <v>3500</v>
      </c>
    </row>
    <row r="18" ht="30" customHeight="1" spans="1:4">
      <c r="A18" s="98">
        <v>14</v>
      </c>
      <c r="B18" s="112" t="s">
        <v>1154</v>
      </c>
      <c r="C18" s="113" t="s">
        <v>1151</v>
      </c>
      <c r="D18" s="97">
        <v>3000</v>
      </c>
    </row>
    <row r="19" ht="30" customHeight="1" spans="1:4">
      <c r="A19" s="98">
        <v>15</v>
      </c>
      <c r="B19" s="112" t="s">
        <v>1163</v>
      </c>
      <c r="C19" s="113" t="s">
        <v>1151</v>
      </c>
      <c r="D19" s="97">
        <v>4000</v>
      </c>
    </row>
  </sheetData>
  <mergeCells count="2">
    <mergeCell ref="A1:D1"/>
    <mergeCell ref="A4:B4"/>
  </mergeCells>
  <pageMargins left="1.10236220472441" right="1.06299212598425" top="1.18110236220472" bottom="0.984251968503937" header="0.118110236220472" footer="0.7874015748031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1"/>
  <sheetViews>
    <sheetView showGridLines="0" showZeros="0" workbookViewId="0">
      <pane xSplit="1" ySplit="3" topLeftCell="B4" activePane="bottomRight" state="frozen"/>
      <selection/>
      <selection pane="topRight"/>
      <selection pane="bottomLeft"/>
      <selection pane="bottomRight" activeCell="D4" sqref="D4"/>
    </sheetView>
  </sheetViews>
  <sheetFormatPr defaultColWidth="9" defaultRowHeight="17.1" customHeight="1" outlineLevelCol="7"/>
  <cols>
    <col min="1" max="1" width="22.625" style="55" customWidth="1"/>
    <col min="2" max="3" width="7.625" style="58" customWidth="1"/>
    <col min="4" max="4" width="7.625" style="84" customWidth="1"/>
    <col min="5" max="5" width="5.125" style="58" customWidth="1"/>
    <col min="6" max="6" width="7.625" style="59" customWidth="1"/>
    <col min="7" max="7" width="7.875" style="59" customWidth="1"/>
    <col min="8" max="8" width="6.75" style="59" customWidth="1"/>
    <col min="9" max="16384" width="9" style="3"/>
  </cols>
  <sheetData>
    <row r="1" ht="28.5" customHeight="1" spans="1:8">
      <c r="A1" s="60" t="s">
        <v>1164</v>
      </c>
      <c r="B1" s="60"/>
      <c r="C1" s="60"/>
      <c r="D1" s="60"/>
      <c r="E1" s="60"/>
      <c r="F1" s="60"/>
      <c r="G1" s="60"/>
      <c r="H1" s="60"/>
    </row>
    <row r="2" ht="25.5" customHeight="1" spans="1:8">
      <c r="A2" s="61" t="s">
        <v>1165</v>
      </c>
      <c r="B2" s="101"/>
      <c r="C2" s="101"/>
      <c r="D2" s="101"/>
      <c r="E2" s="102" t="s">
        <v>604</v>
      </c>
      <c r="F2" s="102"/>
      <c r="G2" s="64" t="s">
        <v>1166</v>
      </c>
      <c r="H2" s="64"/>
    </row>
    <row r="3" s="54" customFormat="1" ht="35.25" customHeight="1" spans="1:8">
      <c r="A3" s="65" t="s">
        <v>3</v>
      </c>
      <c r="B3" s="66" t="s">
        <v>605</v>
      </c>
      <c r="C3" s="66" t="s">
        <v>606</v>
      </c>
      <c r="D3" s="66" t="s">
        <v>607</v>
      </c>
      <c r="E3" s="67" t="s">
        <v>608</v>
      </c>
      <c r="F3" s="66" t="s">
        <v>609</v>
      </c>
      <c r="G3" s="66" t="s">
        <v>610</v>
      </c>
      <c r="H3" s="66" t="s">
        <v>611</v>
      </c>
    </row>
    <row r="4" ht="28.5" customHeight="1" spans="1:8">
      <c r="A4" s="71" t="s">
        <v>612</v>
      </c>
      <c r="B4" s="106">
        <f>SUM(B5,B14,B15,B16,B17,B18)</f>
        <v>437403</v>
      </c>
      <c r="C4" s="106">
        <f>SUM(C5,C14,C15,C16,C17,C18)</f>
        <v>832422</v>
      </c>
      <c r="D4" s="106">
        <f>SUM(D5,D14,D15,D16,D17,D18)</f>
        <v>836327</v>
      </c>
      <c r="E4" s="107">
        <f>IF(C4=0,"",SUM(D4/C4)*100)</f>
        <v>100.469113022001</v>
      </c>
      <c r="F4" s="106">
        <f>SUM(F5,F14:F18)</f>
        <v>252594</v>
      </c>
      <c r="G4" s="106">
        <f>D4-F4</f>
        <v>583733</v>
      </c>
      <c r="H4" s="107">
        <f>IF(F4=0,"",SUM(G4/F4)*100)</f>
        <v>231.095354600664</v>
      </c>
    </row>
    <row r="5" s="54" customFormat="1" ht="28.5" customHeight="1" spans="1:8">
      <c r="A5" s="108" t="s">
        <v>613</v>
      </c>
      <c r="B5" s="106">
        <f>SUM(B6,B9,B10,B11,B13)</f>
        <v>435727</v>
      </c>
      <c r="C5" s="106">
        <f>SUM(C6,C9,C10,C11,C13)</f>
        <v>56714</v>
      </c>
      <c r="D5" s="106">
        <f>SUM(D6,D9,D10,D11,D13)</f>
        <v>60619</v>
      </c>
      <c r="E5" s="107">
        <f t="shared" ref="E5:E11" si="0">IF(C5=0,"",SUM(D5/C5)*100)</f>
        <v>106.885425115492</v>
      </c>
      <c r="F5" s="106">
        <v>105813</v>
      </c>
      <c r="G5" s="106">
        <f t="shared" ref="G5:G18" si="1">D5-F5</f>
        <v>-45194</v>
      </c>
      <c r="H5" s="107">
        <f t="shared" ref="H5:H18" si="2">IF(F5=0,"",SUM(G5/F5)*100)</f>
        <v>-42.7111980569495</v>
      </c>
    </row>
    <row r="6" ht="28.5" customHeight="1" spans="1:8">
      <c r="A6" s="109" t="s">
        <v>617</v>
      </c>
      <c r="B6" s="106">
        <f>SUM(B7:B8)</f>
        <v>408827</v>
      </c>
      <c r="C6" s="106">
        <v>35499</v>
      </c>
      <c r="D6" s="106">
        <f>SUM(D7:D8)</f>
        <v>36536</v>
      </c>
      <c r="E6" s="107">
        <f t="shared" si="0"/>
        <v>102.921209048142</v>
      </c>
      <c r="F6" s="106">
        <v>79898</v>
      </c>
      <c r="G6" s="106">
        <f t="shared" si="1"/>
        <v>-43362</v>
      </c>
      <c r="H6" s="107">
        <f t="shared" si="2"/>
        <v>-54.2716964129265</v>
      </c>
    </row>
    <row r="7" ht="28.5" customHeight="1" spans="1:8">
      <c r="A7" s="109" t="s">
        <v>1167</v>
      </c>
      <c r="B7" s="106">
        <v>408827</v>
      </c>
      <c r="C7" s="106"/>
      <c r="D7" s="106">
        <v>34443</v>
      </c>
      <c r="E7" s="107" t="str">
        <f t="shared" si="0"/>
        <v/>
      </c>
      <c r="F7" s="106">
        <v>79898</v>
      </c>
      <c r="G7" s="106">
        <f t="shared" si="1"/>
        <v>-45455</v>
      </c>
      <c r="H7" s="107">
        <f t="shared" si="2"/>
        <v>-56.8912863901474</v>
      </c>
    </row>
    <row r="8" ht="28.5" customHeight="1" spans="1:8">
      <c r="A8" s="109" t="s">
        <v>1168</v>
      </c>
      <c r="B8" s="106"/>
      <c r="C8" s="106"/>
      <c r="D8" s="106">
        <v>2093</v>
      </c>
      <c r="E8" s="107"/>
      <c r="F8" s="106"/>
      <c r="G8" s="106"/>
      <c r="H8" s="107"/>
    </row>
    <row r="9" ht="28.5" customHeight="1" spans="1:8">
      <c r="A9" s="72" t="s">
        <v>618</v>
      </c>
      <c r="B9" s="106">
        <v>16000</v>
      </c>
      <c r="C9" s="106">
        <v>10315</v>
      </c>
      <c r="D9" s="106">
        <v>10066</v>
      </c>
      <c r="E9" s="107">
        <f t="shared" si="0"/>
        <v>97.5860397479399</v>
      </c>
      <c r="F9" s="106">
        <v>11608</v>
      </c>
      <c r="G9" s="106">
        <f t="shared" si="1"/>
        <v>-1542</v>
      </c>
      <c r="H9" s="107">
        <f t="shared" si="2"/>
        <v>-13.2839421088904</v>
      </c>
    </row>
    <row r="10" ht="28.5" customHeight="1" spans="1:8">
      <c r="A10" s="72" t="s">
        <v>619</v>
      </c>
      <c r="B10" s="106">
        <v>6000</v>
      </c>
      <c r="C10" s="106">
        <v>6000</v>
      </c>
      <c r="D10" s="106">
        <v>8530</v>
      </c>
      <c r="E10" s="107">
        <f t="shared" si="0"/>
        <v>142.166666666667</v>
      </c>
      <c r="F10" s="106">
        <v>8045</v>
      </c>
      <c r="G10" s="106">
        <f t="shared" si="1"/>
        <v>485</v>
      </c>
      <c r="H10" s="107">
        <f t="shared" si="2"/>
        <v>6.02858918582971</v>
      </c>
    </row>
    <row r="11" ht="28.5" customHeight="1" spans="1:8">
      <c r="A11" s="72" t="s">
        <v>620</v>
      </c>
      <c r="B11" s="106">
        <v>4900</v>
      </c>
      <c r="C11" s="106">
        <v>4900</v>
      </c>
      <c r="D11" s="106">
        <v>5016</v>
      </c>
      <c r="E11" s="107">
        <f t="shared" si="0"/>
        <v>102.367346938776</v>
      </c>
      <c r="F11" s="106">
        <v>5297</v>
      </c>
      <c r="G11" s="106">
        <f t="shared" si="1"/>
        <v>-281</v>
      </c>
      <c r="H11" s="107">
        <f t="shared" si="2"/>
        <v>-5.30488956012837</v>
      </c>
    </row>
    <row r="12" ht="28.5" customHeight="1" spans="1:8">
      <c r="A12" s="72" t="s">
        <v>1169</v>
      </c>
      <c r="B12" s="106"/>
      <c r="C12" s="106"/>
      <c r="D12" s="106">
        <f>D13</f>
        <v>471</v>
      </c>
      <c r="E12" s="107" t="s">
        <v>615</v>
      </c>
      <c r="F12" s="106">
        <v>965</v>
      </c>
      <c r="G12" s="106">
        <f t="shared" si="1"/>
        <v>-494</v>
      </c>
      <c r="H12" s="107">
        <f t="shared" si="2"/>
        <v>-51.1917098445596</v>
      </c>
    </row>
    <row r="13" ht="28.5" customHeight="1" spans="1:8">
      <c r="A13" s="65" t="s">
        <v>1170</v>
      </c>
      <c r="B13" s="106"/>
      <c r="C13" s="106"/>
      <c r="D13" s="106">
        <v>471</v>
      </c>
      <c r="E13" s="107" t="s">
        <v>615</v>
      </c>
      <c r="F13" s="106">
        <v>965</v>
      </c>
      <c r="G13" s="106">
        <f t="shared" si="1"/>
        <v>-494</v>
      </c>
      <c r="H13" s="107">
        <f t="shared" si="2"/>
        <v>-51.1917098445596</v>
      </c>
    </row>
    <row r="14" ht="28.5" customHeight="1" spans="1:8">
      <c r="A14" s="71" t="s">
        <v>38</v>
      </c>
      <c r="B14" s="106">
        <v>1676</v>
      </c>
      <c r="C14" s="106">
        <v>48149</v>
      </c>
      <c r="D14" s="106">
        <v>48149</v>
      </c>
      <c r="E14" s="107"/>
      <c r="F14" s="106">
        <v>7900</v>
      </c>
      <c r="G14" s="106">
        <f t="shared" si="1"/>
        <v>40249</v>
      </c>
      <c r="H14" s="107">
        <f t="shared" si="2"/>
        <v>509.481012658228</v>
      </c>
    </row>
    <row r="15" ht="28.5" customHeight="1" spans="1:8">
      <c r="A15" s="71" t="s">
        <v>735</v>
      </c>
      <c r="B15" s="106"/>
      <c r="C15" s="106">
        <v>225476</v>
      </c>
      <c r="D15" s="106">
        <v>225476</v>
      </c>
      <c r="E15" s="107"/>
      <c r="F15" s="106"/>
      <c r="G15" s="106">
        <f t="shared" si="1"/>
        <v>225476</v>
      </c>
      <c r="H15" s="107" t="str">
        <f t="shared" si="2"/>
        <v/>
      </c>
    </row>
    <row r="16" ht="28.5" customHeight="1" spans="1:8">
      <c r="A16" s="71" t="s">
        <v>736</v>
      </c>
      <c r="B16" s="106"/>
      <c r="C16" s="106">
        <v>30190</v>
      </c>
      <c r="D16" s="106">
        <v>30190</v>
      </c>
      <c r="E16" s="107"/>
      <c r="F16" s="106">
        <v>45917</v>
      </c>
      <c r="G16" s="106">
        <f t="shared" si="1"/>
        <v>-15727</v>
      </c>
      <c r="H16" s="107">
        <f t="shared" si="2"/>
        <v>-34.2509310277239</v>
      </c>
    </row>
    <row r="17" ht="28.5" customHeight="1" spans="1:8">
      <c r="A17" s="71" t="s">
        <v>1171</v>
      </c>
      <c r="B17" s="106"/>
      <c r="C17" s="106">
        <v>48024</v>
      </c>
      <c r="D17" s="106">
        <v>48024</v>
      </c>
      <c r="E17" s="107"/>
      <c r="F17" s="106">
        <v>14264</v>
      </c>
      <c r="G17" s="106">
        <f t="shared" si="1"/>
        <v>33760</v>
      </c>
      <c r="H17" s="107">
        <f t="shared" si="2"/>
        <v>236.679753224902</v>
      </c>
    </row>
    <row r="18" ht="28.5" customHeight="1" spans="1:8">
      <c r="A18" s="71" t="s">
        <v>1172</v>
      </c>
      <c r="B18" s="106"/>
      <c r="C18" s="106">
        <v>423869</v>
      </c>
      <c r="D18" s="106">
        <v>423869</v>
      </c>
      <c r="E18" s="107"/>
      <c r="F18" s="106">
        <v>78700</v>
      </c>
      <c r="G18" s="106">
        <f t="shared" si="1"/>
        <v>345169</v>
      </c>
      <c r="H18" s="107">
        <f t="shared" si="2"/>
        <v>438.588310038119</v>
      </c>
    </row>
    <row r="19" ht="31.5" customHeight="1" spans="1:6">
      <c r="A19" s="110"/>
      <c r="B19" s="84"/>
      <c r="C19" s="84"/>
      <c r="E19" s="84"/>
      <c r="F19" s="82"/>
    </row>
    <row r="20" customHeight="1" spans="2:6">
      <c r="B20" s="84"/>
      <c r="C20" s="84"/>
      <c r="E20" s="84"/>
      <c r="F20" s="82"/>
    </row>
    <row r="21" customHeight="1" spans="2:6">
      <c r="B21" s="84"/>
      <c r="C21" s="84"/>
      <c r="E21" s="84"/>
      <c r="F21" s="82"/>
    </row>
    <row r="22" customHeight="1" spans="2:6">
      <c r="B22" s="84"/>
      <c r="C22" s="84"/>
      <c r="E22" s="84"/>
      <c r="F22" s="82"/>
    </row>
    <row r="23" customHeight="1" spans="2:6">
      <c r="B23" s="84"/>
      <c r="C23" s="84"/>
      <c r="E23" s="84"/>
      <c r="F23" s="82"/>
    </row>
    <row r="24" customHeight="1" spans="2:6">
      <c r="B24" s="84"/>
      <c r="C24" s="84"/>
      <c r="E24" s="84"/>
      <c r="F24" s="82"/>
    </row>
    <row r="25" customHeight="1" spans="2:6">
      <c r="B25" s="84"/>
      <c r="C25" s="84"/>
      <c r="E25" s="84"/>
      <c r="F25" s="82"/>
    </row>
    <row r="26" customHeight="1" spans="2:6">
      <c r="B26" s="84"/>
      <c r="C26" s="84"/>
      <c r="E26" s="84"/>
      <c r="F26" s="82"/>
    </row>
    <row r="27" customHeight="1" spans="2:6">
      <c r="B27" s="84"/>
      <c r="C27" s="84"/>
      <c r="E27" s="84"/>
      <c r="F27" s="82"/>
    </row>
    <row r="28" customHeight="1" spans="2:6">
      <c r="B28" s="84"/>
      <c r="C28" s="84"/>
      <c r="E28" s="84"/>
      <c r="F28" s="82"/>
    </row>
    <row r="29" customHeight="1" spans="2:6">
      <c r="B29" s="84"/>
      <c r="C29" s="84"/>
      <c r="E29" s="84"/>
      <c r="F29" s="82"/>
    </row>
    <row r="30" customHeight="1" spans="2:6">
      <c r="B30" s="84"/>
      <c r="C30" s="84"/>
      <c r="E30" s="84"/>
      <c r="F30" s="82"/>
    </row>
    <row r="31" customHeight="1" spans="2:6">
      <c r="B31" s="84"/>
      <c r="C31" s="84"/>
      <c r="E31" s="84"/>
      <c r="F31" s="82"/>
    </row>
    <row r="32" customHeight="1" spans="2:6">
      <c r="B32" s="84"/>
      <c r="C32" s="84"/>
      <c r="E32" s="84"/>
      <c r="F32" s="82"/>
    </row>
    <row r="33" customHeight="1" spans="2:6">
      <c r="B33" s="84"/>
      <c r="C33" s="84"/>
      <c r="E33" s="84"/>
      <c r="F33" s="82"/>
    </row>
    <row r="34" customHeight="1" spans="2:6">
      <c r="B34" s="84"/>
      <c r="C34" s="84"/>
      <c r="E34" s="84"/>
      <c r="F34" s="82"/>
    </row>
    <row r="35" customHeight="1" spans="2:6">
      <c r="B35" s="84"/>
      <c r="C35" s="84"/>
      <c r="E35" s="84"/>
      <c r="F35" s="82"/>
    </row>
    <row r="36" customHeight="1" spans="2:6">
      <c r="B36" s="84"/>
      <c r="C36" s="84"/>
      <c r="E36" s="84"/>
      <c r="F36" s="82"/>
    </row>
    <row r="37" customHeight="1" spans="2:6">
      <c r="B37" s="84"/>
      <c r="C37" s="84"/>
      <c r="E37" s="84"/>
      <c r="F37" s="82"/>
    </row>
    <row r="38" customHeight="1" spans="2:6">
      <c r="B38" s="84"/>
      <c r="C38" s="84"/>
      <c r="E38" s="84"/>
      <c r="F38" s="82"/>
    </row>
    <row r="39" customHeight="1" spans="2:6">
      <c r="B39" s="84"/>
      <c r="C39" s="84"/>
      <c r="E39" s="84"/>
      <c r="F39" s="82"/>
    </row>
    <row r="40" customHeight="1" spans="2:6">
      <c r="B40" s="84"/>
      <c r="C40" s="84"/>
      <c r="E40" s="84"/>
      <c r="F40" s="82"/>
    </row>
    <row r="41" customHeight="1" spans="2:6">
      <c r="B41" s="84"/>
      <c r="C41" s="84"/>
      <c r="E41" s="84"/>
      <c r="F41" s="82"/>
    </row>
    <row r="42" customHeight="1" spans="2:6">
      <c r="B42" s="84"/>
      <c r="C42" s="84"/>
      <c r="E42" s="84"/>
      <c r="F42" s="82"/>
    </row>
    <row r="43" customHeight="1" spans="2:6">
      <c r="B43" s="84"/>
      <c r="C43" s="84"/>
      <c r="E43" s="84"/>
      <c r="F43" s="82"/>
    </row>
    <row r="44" customHeight="1" spans="2:6">
      <c r="B44" s="84"/>
      <c r="C44" s="84"/>
      <c r="E44" s="84"/>
      <c r="F44" s="82"/>
    </row>
    <row r="45" customHeight="1" spans="2:6">
      <c r="B45" s="84"/>
      <c r="C45" s="84"/>
      <c r="E45" s="84"/>
      <c r="F45" s="82"/>
    </row>
    <row r="46" customHeight="1" spans="2:6">
      <c r="B46" s="84"/>
      <c r="C46" s="84"/>
      <c r="E46" s="84"/>
      <c r="F46" s="82"/>
    </row>
    <row r="47" customHeight="1" spans="2:6">
      <c r="B47" s="84"/>
      <c r="C47" s="84"/>
      <c r="E47" s="84"/>
      <c r="F47" s="82"/>
    </row>
    <row r="48" customHeight="1" spans="2:6">
      <c r="B48" s="84"/>
      <c r="C48" s="84"/>
      <c r="E48" s="84"/>
      <c r="F48" s="82"/>
    </row>
    <row r="49" customHeight="1" spans="2:6">
      <c r="B49" s="84"/>
      <c r="C49" s="84"/>
      <c r="E49" s="84"/>
      <c r="F49" s="82"/>
    </row>
    <row r="50" customHeight="1" spans="2:6">
      <c r="B50" s="84"/>
      <c r="C50" s="84"/>
      <c r="E50" s="84"/>
      <c r="F50" s="82"/>
    </row>
    <row r="51" customHeight="1" spans="2:6">
      <c r="B51" s="84"/>
      <c r="C51" s="84"/>
      <c r="E51" s="84"/>
      <c r="F51" s="82"/>
    </row>
    <row r="52" customHeight="1" spans="2:6">
      <c r="B52" s="84"/>
      <c r="C52" s="84"/>
      <c r="E52" s="84"/>
      <c r="F52" s="82"/>
    </row>
    <row r="53" customHeight="1" spans="2:6">
      <c r="B53" s="84"/>
      <c r="C53" s="84"/>
      <c r="E53" s="84"/>
      <c r="F53" s="82"/>
    </row>
    <row r="54" customHeight="1" spans="2:6">
      <c r="B54" s="84"/>
      <c r="C54" s="84"/>
      <c r="E54" s="84"/>
      <c r="F54" s="82"/>
    </row>
    <row r="55" customHeight="1" spans="2:6">
      <c r="B55" s="84"/>
      <c r="C55" s="84"/>
      <c r="E55" s="84"/>
      <c r="F55" s="82"/>
    </row>
    <row r="56" customHeight="1" spans="2:6">
      <c r="B56" s="84"/>
      <c r="C56" s="84"/>
      <c r="E56" s="84"/>
      <c r="F56" s="82"/>
    </row>
    <row r="57" customHeight="1" spans="2:6">
      <c r="B57" s="84"/>
      <c r="C57" s="84"/>
      <c r="E57" s="84"/>
      <c r="F57" s="82"/>
    </row>
    <row r="58" customHeight="1" spans="2:6">
      <c r="B58" s="84"/>
      <c r="C58" s="84"/>
      <c r="E58" s="84"/>
      <c r="F58" s="82"/>
    </row>
    <row r="59" customHeight="1" spans="2:6">
      <c r="B59" s="84"/>
      <c r="C59" s="84"/>
      <c r="E59" s="84"/>
      <c r="F59" s="82"/>
    </row>
    <row r="60" customHeight="1" spans="2:6">
      <c r="B60" s="84"/>
      <c r="C60" s="84"/>
      <c r="E60" s="84"/>
      <c r="F60" s="82"/>
    </row>
    <row r="61" customHeight="1" spans="2:6">
      <c r="B61" s="84"/>
      <c r="C61" s="84"/>
      <c r="E61" s="84"/>
      <c r="F61" s="82"/>
    </row>
    <row r="62" customHeight="1" spans="2:6">
      <c r="B62" s="84"/>
      <c r="C62" s="84"/>
      <c r="E62" s="84"/>
      <c r="F62" s="82"/>
    </row>
    <row r="63" customHeight="1" spans="2:6">
      <c r="B63" s="84"/>
      <c r="C63" s="84"/>
      <c r="E63" s="84"/>
      <c r="F63" s="82"/>
    </row>
    <row r="64" customHeight="1" spans="2:6">
      <c r="B64" s="84"/>
      <c r="C64" s="84"/>
      <c r="E64" s="84"/>
      <c r="F64" s="82"/>
    </row>
    <row r="65" customHeight="1" spans="2:6">
      <c r="B65" s="84"/>
      <c r="C65" s="84"/>
      <c r="E65" s="84"/>
      <c r="F65" s="82"/>
    </row>
    <row r="66" customHeight="1" spans="2:6">
      <c r="B66" s="84"/>
      <c r="C66" s="84"/>
      <c r="E66" s="84"/>
      <c r="F66" s="82"/>
    </row>
    <row r="67" customHeight="1" spans="2:6">
      <c r="B67" s="84"/>
      <c r="C67" s="84"/>
      <c r="E67" s="84"/>
      <c r="F67" s="82"/>
    </row>
    <row r="68" customHeight="1" spans="2:6">
      <c r="B68" s="84"/>
      <c r="C68" s="84"/>
      <c r="E68" s="84"/>
      <c r="F68" s="82"/>
    </row>
    <row r="69" customHeight="1" spans="2:6">
      <c r="B69" s="84"/>
      <c r="C69" s="84"/>
      <c r="E69" s="84"/>
      <c r="F69" s="82"/>
    </row>
    <row r="70" customHeight="1" spans="2:6">
      <c r="B70" s="84"/>
      <c r="C70" s="84"/>
      <c r="E70" s="84"/>
      <c r="F70" s="82"/>
    </row>
    <row r="71" customHeight="1" spans="2:6">
      <c r="B71" s="84"/>
      <c r="C71" s="84"/>
      <c r="E71" s="84"/>
      <c r="F71" s="82"/>
    </row>
    <row r="72" customHeight="1" spans="2:6">
      <c r="B72" s="84"/>
      <c r="C72" s="84"/>
      <c r="E72" s="84"/>
      <c r="F72" s="82"/>
    </row>
    <row r="73" customHeight="1" spans="2:6">
      <c r="B73" s="84"/>
      <c r="C73" s="84"/>
      <c r="E73" s="84"/>
      <c r="F73" s="82"/>
    </row>
    <row r="74" customHeight="1" spans="2:6">
      <c r="B74" s="84"/>
      <c r="C74" s="84"/>
      <c r="E74" s="84"/>
      <c r="F74" s="82"/>
    </row>
    <row r="75" customHeight="1" spans="2:6">
      <c r="B75" s="84"/>
      <c r="C75" s="84"/>
      <c r="E75" s="84"/>
      <c r="F75" s="82"/>
    </row>
    <row r="76" customHeight="1" spans="2:6">
      <c r="B76" s="84"/>
      <c r="C76" s="84"/>
      <c r="E76" s="84"/>
      <c r="F76" s="82"/>
    </row>
    <row r="77" customHeight="1" spans="2:6">
      <c r="B77" s="84"/>
      <c r="C77" s="84"/>
      <c r="E77" s="84"/>
      <c r="F77" s="82"/>
    </row>
    <row r="78" customHeight="1" spans="2:6">
      <c r="B78" s="84"/>
      <c r="C78" s="84"/>
      <c r="E78" s="84"/>
      <c r="F78" s="82"/>
    </row>
    <row r="79" customHeight="1" spans="2:6">
      <c r="B79" s="84"/>
      <c r="C79" s="84"/>
      <c r="E79" s="84"/>
      <c r="F79" s="82"/>
    </row>
    <row r="80" customHeight="1" spans="2:6">
      <c r="B80" s="84"/>
      <c r="C80" s="84"/>
      <c r="E80" s="84"/>
      <c r="F80" s="82"/>
    </row>
    <row r="81" customHeight="1" spans="2:6">
      <c r="B81" s="84"/>
      <c r="C81" s="84"/>
      <c r="E81" s="84"/>
      <c r="F81" s="82"/>
    </row>
  </sheetData>
  <mergeCells count="3">
    <mergeCell ref="A1:H1"/>
    <mergeCell ref="E2:F2"/>
    <mergeCell ref="G2:H2"/>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3"/>
  <sheetViews>
    <sheetView showGridLines="0" showZeros="0" workbookViewId="0">
      <pane xSplit="1" ySplit="3" topLeftCell="B4" activePane="bottomRight" state="frozen"/>
      <selection/>
      <selection pane="topRight"/>
      <selection pane="bottomLeft"/>
      <selection pane="bottomRight" activeCell="D46" sqref="D46"/>
    </sheetView>
  </sheetViews>
  <sheetFormatPr defaultColWidth="9" defaultRowHeight="17.1" customHeight="1"/>
  <cols>
    <col min="1" max="1" width="24.125" style="55" customWidth="1"/>
    <col min="2" max="2" width="7.5" style="58" customWidth="1"/>
    <col min="3" max="3" width="7.875" style="58" customWidth="1"/>
    <col min="4" max="4" width="7.5" style="84" customWidth="1"/>
    <col min="5" max="5" width="5.125" style="58" customWidth="1"/>
    <col min="6" max="6" width="7.5" style="59" customWidth="1"/>
    <col min="7" max="7" width="7.375" style="59" customWidth="1"/>
    <col min="8" max="8" width="6" style="59" customWidth="1"/>
    <col min="9" max="16384" width="9" style="3"/>
  </cols>
  <sheetData>
    <row r="1" ht="28.5" customHeight="1" spans="1:8">
      <c r="A1" s="60" t="s">
        <v>1173</v>
      </c>
      <c r="B1" s="60"/>
      <c r="C1" s="60"/>
      <c r="D1" s="60"/>
      <c r="E1" s="60"/>
      <c r="F1" s="60"/>
      <c r="G1" s="60"/>
      <c r="H1" s="60"/>
    </row>
    <row r="2" ht="20.25" customHeight="1" spans="1:8">
      <c r="A2" s="61" t="s">
        <v>1174</v>
      </c>
      <c r="B2" s="101"/>
      <c r="C2" s="101"/>
      <c r="D2" s="101"/>
      <c r="E2" s="102" t="s">
        <v>604</v>
      </c>
      <c r="F2" s="102"/>
      <c r="G2" s="64" t="s">
        <v>2</v>
      </c>
      <c r="H2" s="64"/>
    </row>
    <row r="3" s="54" customFormat="1" ht="30.95" customHeight="1" spans="1:8">
      <c r="A3" s="65" t="s">
        <v>3</v>
      </c>
      <c r="B3" s="66" t="s">
        <v>605</v>
      </c>
      <c r="C3" s="66" t="s">
        <v>606</v>
      </c>
      <c r="D3" s="66" t="s">
        <v>607</v>
      </c>
      <c r="E3" s="67" t="s">
        <v>608</v>
      </c>
      <c r="F3" s="66" t="s">
        <v>609</v>
      </c>
      <c r="G3" s="66" t="s">
        <v>610</v>
      </c>
      <c r="H3" s="66" t="s">
        <v>611</v>
      </c>
    </row>
    <row r="4" ht="21" customHeight="1" spans="1:9">
      <c r="A4" s="71" t="s">
        <v>629</v>
      </c>
      <c r="B4" s="69">
        <f>SUM(B5,B62,B63,B64,B65,B67)</f>
        <v>437403</v>
      </c>
      <c r="C4" s="69">
        <f>SUM(C5,C62,C63,C64,C65,C67)</f>
        <v>854713</v>
      </c>
      <c r="D4" s="69">
        <f>SUM(D5,D62:D67)</f>
        <v>836327</v>
      </c>
      <c r="E4" s="70">
        <f>IF(C4=0,"",SUM(D4/C4)*100)</f>
        <v>97.8488685675777</v>
      </c>
      <c r="F4" s="69">
        <f>SUM(F5,F62:F67)</f>
        <v>252594</v>
      </c>
      <c r="G4" s="69">
        <f>D4-F4</f>
        <v>583733</v>
      </c>
      <c r="H4" s="70">
        <f>IF(F4=0,"",SUM(G4/F4)*100)</f>
        <v>231.095354600664</v>
      </c>
      <c r="I4" s="104"/>
    </row>
    <row r="5" ht="21" customHeight="1" spans="1:8">
      <c r="A5" s="71" t="s">
        <v>630</v>
      </c>
      <c r="B5" s="69">
        <f>SUM(B6,B11,B12,B13,B23,B24,B33,B36,B37,B50,B58)</f>
        <v>420403</v>
      </c>
      <c r="C5" s="69">
        <f>SUM(C6,C11,C12,C13,C23,C24,C33,C36,C37,C50,C58)</f>
        <v>252248</v>
      </c>
      <c r="D5" s="69">
        <f>SUM(D6,D11,D12,D13,D23,D24,D33,D36,D37,D50,D58)</f>
        <v>224978</v>
      </c>
      <c r="E5" s="70">
        <f t="shared" ref="E5:E52" si="0">IF(C5=0,"",SUM(D5/C5)*100)</f>
        <v>89.1892106181218</v>
      </c>
      <c r="F5" s="69">
        <f>SUM(F6,F11,F12,F13,F23,F24,F33,F36,F37,F50,F58)</f>
        <v>168607</v>
      </c>
      <c r="G5" s="69">
        <f t="shared" ref="G5:G52" si="1">D5-F5</f>
        <v>56371</v>
      </c>
      <c r="H5" s="70">
        <f t="shared" ref="H5:H52" si="2">IF(F5=0,"",SUM(G5/F5)*100)</f>
        <v>33.4333687213461</v>
      </c>
    </row>
    <row r="6" ht="21" customHeight="1" spans="1:8">
      <c r="A6" s="71" t="s">
        <v>631</v>
      </c>
      <c r="B6" s="69"/>
      <c r="C6" s="69">
        <f>SUM(C7,C9)</f>
        <v>239</v>
      </c>
      <c r="D6" s="69">
        <v>32</v>
      </c>
      <c r="E6" s="70">
        <f t="shared" si="0"/>
        <v>13.3891213389121</v>
      </c>
      <c r="F6" s="69">
        <v>19</v>
      </c>
      <c r="G6" s="69">
        <f t="shared" si="1"/>
        <v>13</v>
      </c>
      <c r="H6" s="70">
        <f t="shared" si="2"/>
        <v>68.4210526315789</v>
      </c>
    </row>
    <row r="7" ht="27.95" customHeight="1" spans="1:8">
      <c r="A7" s="103" t="s">
        <v>632</v>
      </c>
      <c r="B7" s="69"/>
      <c r="C7" s="69">
        <v>20</v>
      </c>
      <c r="D7" s="69">
        <v>20</v>
      </c>
      <c r="E7" s="70">
        <f t="shared" si="0"/>
        <v>100</v>
      </c>
      <c r="F7" s="69">
        <v>19</v>
      </c>
      <c r="G7" s="69">
        <f t="shared" si="1"/>
        <v>1</v>
      </c>
      <c r="H7" s="70">
        <f t="shared" si="2"/>
        <v>5.26315789473684</v>
      </c>
    </row>
    <row r="8" ht="21" customHeight="1" spans="1:8">
      <c r="A8" s="103" t="s">
        <v>1175</v>
      </c>
      <c r="B8" s="69"/>
      <c r="C8" s="69"/>
      <c r="D8" s="69">
        <v>20</v>
      </c>
      <c r="E8" s="70" t="str">
        <f t="shared" si="0"/>
        <v/>
      </c>
      <c r="F8" s="69">
        <v>19</v>
      </c>
      <c r="G8" s="69">
        <f t="shared" si="1"/>
        <v>1</v>
      </c>
      <c r="H8" s="70">
        <f t="shared" si="2"/>
        <v>5.26315789473684</v>
      </c>
    </row>
    <row r="9" ht="21" customHeight="1" spans="1:8">
      <c r="A9" s="103" t="s">
        <v>633</v>
      </c>
      <c r="B9" s="69"/>
      <c r="C9" s="69">
        <v>219</v>
      </c>
      <c r="D9" s="69">
        <v>12</v>
      </c>
      <c r="E9" s="70">
        <f t="shared" si="0"/>
        <v>5.47945205479452</v>
      </c>
      <c r="F9" s="69"/>
      <c r="G9" s="69">
        <f t="shared" si="1"/>
        <v>12</v>
      </c>
      <c r="H9" s="70" t="str">
        <f t="shared" si="2"/>
        <v/>
      </c>
    </row>
    <row r="10" ht="21" customHeight="1" spans="1:8">
      <c r="A10" s="103" t="s">
        <v>1176</v>
      </c>
      <c r="B10" s="69"/>
      <c r="C10" s="69"/>
      <c r="D10" s="69">
        <v>12</v>
      </c>
      <c r="E10" s="70"/>
      <c r="F10" s="69"/>
      <c r="G10" s="69"/>
      <c r="H10" s="70"/>
    </row>
    <row r="11" ht="21" customHeight="1" spans="1:8">
      <c r="A11" s="103" t="s">
        <v>1177</v>
      </c>
      <c r="B11" s="69"/>
      <c r="C11" s="69"/>
      <c r="D11" s="69"/>
      <c r="E11" s="70" t="str">
        <f t="shared" si="0"/>
        <v/>
      </c>
      <c r="F11" s="69"/>
      <c r="G11" s="69">
        <f t="shared" si="1"/>
        <v>0</v>
      </c>
      <c r="H11" s="70" t="str">
        <f t="shared" si="2"/>
        <v/>
      </c>
    </row>
    <row r="12" ht="21" customHeight="1" spans="1:8">
      <c r="A12" s="103" t="s">
        <v>1178</v>
      </c>
      <c r="B12" s="69"/>
      <c r="C12" s="69"/>
      <c r="D12" s="69"/>
      <c r="E12" s="70" t="str">
        <f t="shared" si="0"/>
        <v/>
      </c>
      <c r="F12" s="69"/>
      <c r="G12" s="69">
        <f t="shared" si="1"/>
        <v>0</v>
      </c>
      <c r="H12" s="70" t="str">
        <f t="shared" si="2"/>
        <v/>
      </c>
    </row>
    <row r="13" ht="21" customHeight="1" spans="1:8">
      <c r="A13" s="103" t="s">
        <v>1179</v>
      </c>
      <c r="B13" s="69">
        <f>SUM(B14,B17,B20)</f>
        <v>388738</v>
      </c>
      <c r="C13" s="69">
        <f>SUM(C14,C17,C20)</f>
        <v>48653</v>
      </c>
      <c r="D13" s="69">
        <v>48370</v>
      </c>
      <c r="E13" s="70">
        <f t="shared" si="0"/>
        <v>99.4183298049452</v>
      </c>
      <c r="F13" s="69">
        <v>87834</v>
      </c>
      <c r="G13" s="69">
        <f t="shared" si="1"/>
        <v>-39464</v>
      </c>
      <c r="H13" s="70">
        <f t="shared" si="2"/>
        <v>-44.9302092583738</v>
      </c>
    </row>
    <row r="14" ht="27.95" customHeight="1" spans="1:9">
      <c r="A14" s="103" t="s">
        <v>1180</v>
      </c>
      <c r="B14" s="69">
        <f>SUM(B15:B16)</f>
        <v>369838</v>
      </c>
      <c r="C14" s="69">
        <v>35498</v>
      </c>
      <c r="D14" s="69">
        <v>35498</v>
      </c>
      <c r="E14" s="70">
        <f t="shared" si="0"/>
        <v>100</v>
      </c>
      <c r="F14" s="69">
        <v>71319</v>
      </c>
      <c r="G14" s="69">
        <f t="shared" si="1"/>
        <v>-35821</v>
      </c>
      <c r="H14" s="70">
        <f t="shared" si="2"/>
        <v>-50.226447370266</v>
      </c>
      <c r="I14" s="104"/>
    </row>
    <row r="15" ht="21" customHeight="1" spans="1:8">
      <c r="A15" s="103" t="s">
        <v>1181</v>
      </c>
      <c r="B15" s="69">
        <v>215488</v>
      </c>
      <c r="C15" s="69"/>
      <c r="D15" s="69">
        <v>4950</v>
      </c>
      <c r="E15" s="70" t="str">
        <f t="shared" si="0"/>
        <v/>
      </c>
      <c r="F15" s="69">
        <v>59995</v>
      </c>
      <c r="G15" s="69">
        <f t="shared" si="1"/>
        <v>-55045</v>
      </c>
      <c r="H15" s="70">
        <f t="shared" si="2"/>
        <v>-91.7493124427036</v>
      </c>
    </row>
    <row r="16" ht="27.95" customHeight="1" spans="1:8">
      <c r="A16" s="103" t="s">
        <v>1182</v>
      </c>
      <c r="B16" s="69">
        <v>154350</v>
      </c>
      <c r="C16" s="69"/>
      <c r="D16" s="69">
        <v>30548</v>
      </c>
      <c r="E16" s="70" t="str">
        <f t="shared" si="0"/>
        <v/>
      </c>
      <c r="F16" s="69">
        <v>11324</v>
      </c>
      <c r="G16" s="69">
        <f t="shared" si="1"/>
        <v>19224</v>
      </c>
      <c r="H16" s="70">
        <f t="shared" si="2"/>
        <v>169.763334510774</v>
      </c>
    </row>
    <row r="17" ht="27.95" customHeight="1" spans="1:8">
      <c r="A17" s="103" t="s">
        <v>641</v>
      </c>
      <c r="B17" s="69">
        <f>SUM(B18:B19)</f>
        <v>16000</v>
      </c>
      <c r="C17" s="69">
        <v>10256</v>
      </c>
      <c r="D17" s="69">
        <v>9973</v>
      </c>
      <c r="E17" s="70">
        <f t="shared" si="0"/>
        <v>97.240639625585</v>
      </c>
      <c r="F17" s="69">
        <v>13045</v>
      </c>
      <c r="G17" s="69">
        <f t="shared" si="1"/>
        <v>-3072</v>
      </c>
      <c r="H17" s="70">
        <f t="shared" si="2"/>
        <v>-23.5492525871982</v>
      </c>
    </row>
    <row r="18" ht="21" customHeight="1" spans="1:8">
      <c r="A18" s="103" t="s">
        <v>1183</v>
      </c>
      <c r="B18" s="69">
        <v>302</v>
      </c>
      <c r="C18" s="69"/>
      <c r="D18" s="69"/>
      <c r="E18" s="70" t="str">
        <f t="shared" si="0"/>
        <v/>
      </c>
      <c r="F18" s="69"/>
      <c r="G18" s="69">
        <f t="shared" si="1"/>
        <v>0</v>
      </c>
      <c r="H18" s="70" t="str">
        <f t="shared" si="2"/>
        <v/>
      </c>
    </row>
    <row r="19" ht="27.95" customHeight="1" spans="1:8">
      <c r="A19" s="103" t="s">
        <v>1184</v>
      </c>
      <c r="B19" s="69">
        <v>15698</v>
      </c>
      <c r="C19" s="69"/>
      <c r="D19" s="69">
        <v>9973</v>
      </c>
      <c r="E19" s="70" t="str">
        <f t="shared" si="0"/>
        <v/>
      </c>
      <c r="F19" s="69">
        <v>13045</v>
      </c>
      <c r="G19" s="69">
        <f t="shared" si="1"/>
        <v>-3072</v>
      </c>
      <c r="H19" s="70">
        <f t="shared" si="2"/>
        <v>-23.5492525871982</v>
      </c>
    </row>
    <row r="20" ht="21" customHeight="1" spans="1:8">
      <c r="A20" s="103" t="s">
        <v>642</v>
      </c>
      <c r="B20" s="69">
        <f>SUM(B21:B22)</f>
        <v>2900</v>
      </c>
      <c r="C20" s="69">
        <v>2899</v>
      </c>
      <c r="D20" s="69">
        <v>2899</v>
      </c>
      <c r="E20" s="70">
        <f t="shared" si="0"/>
        <v>100</v>
      </c>
      <c r="F20" s="69">
        <v>3470</v>
      </c>
      <c r="G20" s="69">
        <f t="shared" si="1"/>
        <v>-571</v>
      </c>
      <c r="H20" s="70">
        <f t="shared" si="2"/>
        <v>-16.4553314121037</v>
      </c>
    </row>
    <row r="21" ht="21" customHeight="1" spans="1:8">
      <c r="A21" s="103" t="s">
        <v>1185</v>
      </c>
      <c r="B21" s="69">
        <v>2802</v>
      </c>
      <c r="C21" s="69"/>
      <c r="D21" s="69">
        <v>2801</v>
      </c>
      <c r="E21" s="70" t="str">
        <f t="shared" si="0"/>
        <v/>
      </c>
      <c r="F21" s="69">
        <v>3292</v>
      </c>
      <c r="G21" s="69">
        <f t="shared" si="1"/>
        <v>-491</v>
      </c>
      <c r="H21" s="70">
        <f t="shared" si="2"/>
        <v>-14.9149453219927</v>
      </c>
    </row>
    <row r="22" ht="21" customHeight="1" spans="1:8">
      <c r="A22" s="103" t="s">
        <v>1186</v>
      </c>
      <c r="B22" s="69">
        <v>98</v>
      </c>
      <c r="C22" s="69"/>
      <c r="D22" s="69">
        <v>98</v>
      </c>
      <c r="E22" s="70" t="str">
        <f t="shared" si="0"/>
        <v/>
      </c>
      <c r="F22" s="69">
        <v>178</v>
      </c>
      <c r="G22" s="69">
        <f t="shared" si="1"/>
        <v>-80</v>
      </c>
      <c r="H22" s="70">
        <f t="shared" si="2"/>
        <v>-44.9438202247191</v>
      </c>
    </row>
    <row r="23" ht="21" customHeight="1" spans="1:8">
      <c r="A23" s="103" t="s">
        <v>1187</v>
      </c>
      <c r="B23" s="69"/>
      <c r="C23" s="69"/>
      <c r="D23" s="69"/>
      <c r="E23" s="70" t="str">
        <f t="shared" si="0"/>
        <v/>
      </c>
      <c r="F23" s="69"/>
      <c r="G23" s="69">
        <f t="shared" si="1"/>
        <v>0</v>
      </c>
      <c r="H23" s="70" t="str">
        <f t="shared" si="2"/>
        <v/>
      </c>
    </row>
    <row r="24" ht="21" customHeight="1" spans="1:8">
      <c r="A24" s="103" t="s">
        <v>1188</v>
      </c>
      <c r="B24" s="69">
        <f>SUM(B25,B29,B31)</f>
        <v>6000</v>
      </c>
      <c r="C24" s="69">
        <f>C25+C29+C31</f>
        <v>45427</v>
      </c>
      <c r="D24" s="69">
        <f>D25+D29+D31</f>
        <v>37469</v>
      </c>
      <c r="E24" s="70">
        <f t="shared" si="0"/>
        <v>82.4817839610804</v>
      </c>
      <c r="F24" s="69">
        <v>24732</v>
      </c>
      <c r="G24" s="69">
        <f t="shared" si="1"/>
        <v>12737</v>
      </c>
      <c r="H24" s="70">
        <f t="shared" si="2"/>
        <v>51.5000808668931</v>
      </c>
    </row>
    <row r="25" ht="21" customHeight="1" spans="1:8">
      <c r="A25" s="103" t="s">
        <v>650</v>
      </c>
      <c r="B25" s="69">
        <f>SUM(B26:B28)</f>
        <v>6000</v>
      </c>
      <c r="C25" s="69">
        <v>6527</v>
      </c>
      <c r="D25" s="69">
        <v>3969</v>
      </c>
      <c r="E25" s="70">
        <f t="shared" si="0"/>
        <v>60.8089474490578</v>
      </c>
      <c r="F25" s="69">
        <v>2498</v>
      </c>
      <c r="G25" s="69">
        <f t="shared" si="1"/>
        <v>1471</v>
      </c>
      <c r="H25" s="70">
        <f t="shared" si="2"/>
        <v>58.8871096877502</v>
      </c>
    </row>
    <row r="26" ht="21" customHeight="1" spans="1:8">
      <c r="A26" s="103" t="s">
        <v>1189</v>
      </c>
      <c r="B26" s="69">
        <v>3395</v>
      </c>
      <c r="C26" s="69"/>
      <c r="D26" s="69">
        <v>1955</v>
      </c>
      <c r="E26" s="70" t="str">
        <f t="shared" si="0"/>
        <v/>
      </c>
      <c r="F26" s="69">
        <v>1312</v>
      </c>
      <c r="G26" s="69">
        <f t="shared" si="1"/>
        <v>643</v>
      </c>
      <c r="H26" s="70">
        <f t="shared" si="2"/>
        <v>49.0091463414634</v>
      </c>
    </row>
    <row r="27" ht="21" customHeight="1" spans="1:8">
      <c r="A27" s="103" t="s">
        <v>1190</v>
      </c>
      <c r="B27" s="69">
        <v>2050</v>
      </c>
      <c r="C27" s="69"/>
      <c r="D27" s="69">
        <v>274</v>
      </c>
      <c r="E27" s="70" t="str">
        <f t="shared" si="0"/>
        <v/>
      </c>
      <c r="F27" s="69">
        <v>666</v>
      </c>
      <c r="G27" s="69">
        <f t="shared" si="1"/>
        <v>-392</v>
      </c>
      <c r="H27" s="70">
        <f t="shared" si="2"/>
        <v>-58.8588588588589</v>
      </c>
    </row>
    <row r="28" ht="21" customHeight="1" spans="1:8">
      <c r="A28" s="103" t="s">
        <v>1191</v>
      </c>
      <c r="B28" s="69">
        <v>555</v>
      </c>
      <c r="C28" s="69"/>
      <c r="D28" s="69">
        <v>1740</v>
      </c>
      <c r="E28" s="70" t="str">
        <f t="shared" si="0"/>
        <v/>
      </c>
      <c r="F28" s="69">
        <v>520</v>
      </c>
      <c r="G28" s="69">
        <f t="shared" si="1"/>
        <v>1220</v>
      </c>
      <c r="H28" s="70">
        <f t="shared" si="2"/>
        <v>234.615384615385</v>
      </c>
    </row>
    <row r="29" ht="21" customHeight="1" spans="1:8">
      <c r="A29" s="103" t="s">
        <v>651</v>
      </c>
      <c r="B29" s="69"/>
      <c r="C29" s="69">
        <v>5400</v>
      </c>
      <c r="D29" s="69"/>
      <c r="E29" s="70">
        <f t="shared" si="0"/>
        <v>0</v>
      </c>
      <c r="F29" s="69">
        <v>3234</v>
      </c>
      <c r="G29" s="69">
        <f t="shared" si="1"/>
        <v>-3234</v>
      </c>
      <c r="H29" s="70">
        <f t="shared" si="2"/>
        <v>-100</v>
      </c>
    </row>
    <row r="30" ht="21" customHeight="1" spans="1:8">
      <c r="A30" s="103" t="s">
        <v>1192</v>
      </c>
      <c r="B30" s="69"/>
      <c r="C30" s="69"/>
      <c r="D30" s="69"/>
      <c r="E30" s="70" t="str">
        <f t="shared" si="0"/>
        <v/>
      </c>
      <c r="F30" s="69">
        <v>3234</v>
      </c>
      <c r="G30" s="69">
        <f t="shared" si="1"/>
        <v>-3234</v>
      </c>
      <c r="H30" s="70">
        <f t="shared" si="2"/>
        <v>-100</v>
      </c>
    </row>
    <row r="31" ht="27.95" customHeight="1" spans="1:8">
      <c r="A31" s="103" t="s">
        <v>1193</v>
      </c>
      <c r="B31" s="69"/>
      <c r="C31" s="69">
        <v>33500</v>
      </c>
      <c r="D31" s="69">
        <v>33500</v>
      </c>
      <c r="E31" s="70">
        <f t="shared" si="0"/>
        <v>100</v>
      </c>
      <c r="F31" s="69">
        <v>19000</v>
      </c>
      <c r="G31" s="69">
        <f t="shared" si="1"/>
        <v>14500</v>
      </c>
      <c r="H31" s="70">
        <f t="shared" si="2"/>
        <v>76.3157894736842</v>
      </c>
    </row>
    <row r="32" ht="21" customHeight="1" spans="1:8">
      <c r="A32" s="103" t="s">
        <v>1194</v>
      </c>
      <c r="B32" s="69"/>
      <c r="C32" s="69"/>
      <c r="D32" s="69">
        <v>33500</v>
      </c>
      <c r="E32" s="70" t="str">
        <f t="shared" si="0"/>
        <v/>
      </c>
      <c r="F32" s="69">
        <v>19000</v>
      </c>
      <c r="G32" s="69">
        <f t="shared" si="1"/>
        <v>14500</v>
      </c>
      <c r="H32" s="70">
        <f t="shared" si="2"/>
        <v>76.3157894736842</v>
      </c>
    </row>
    <row r="33" ht="21" customHeight="1" spans="1:8">
      <c r="A33" s="103" t="s">
        <v>1195</v>
      </c>
      <c r="B33" s="69"/>
      <c r="C33" s="69">
        <f>C34</f>
        <v>41000</v>
      </c>
      <c r="D33" s="69">
        <v>36857</v>
      </c>
      <c r="E33" s="70">
        <f t="shared" si="0"/>
        <v>89.8951219512195</v>
      </c>
      <c r="F33" s="69"/>
      <c r="G33" s="69">
        <f t="shared" si="1"/>
        <v>36857</v>
      </c>
      <c r="H33" s="70" t="str">
        <f t="shared" si="2"/>
        <v/>
      </c>
    </row>
    <row r="34" ht="21" customHeight="1" spans="1:8">
      <c r="A34" s="103" t="s">
        <v>636</v>
      </c>
      <c r="B34" s="69"/>
      <c r="C34" s="69">
        <v>41000</v>
      </c>
      <c r="D34" s="69">
        <v>36857</v>
      </c>
      <c r="E34" s="70"/>
      <c r="F34" s="69"/>
      <c r="G34" s="69"/>
      <c r="H34" s="70"/>
    </row>
    <row r="35" ht="21" customHeight="1" spans="1:8">
      <c r="A35" s="103" t="s">
        <v>1196</v>
      </c>
      <c r="B35" s="69"/>
      <c r="C35" s="69"/>
      <c r="D35" s="69">
        <v>36857</v>
      </c>
      <c r="E35" s="70"/>
      <c r="F35" s="69"/>
      <c r="G35" s="69"/>
      <c r="H35" s="70"/>
    </row>
    <row r="36" ht="21" customHeight="1" spans="1:8">
      <c r="A36" s="103" t="s">
        <v>1197</v>
      </c>
      <c r="B36" s="69"/>
      <c r="C36" s="69"/>
      <c r="D36" s="69"/>
      <c r="E36" s="70" t="str">
        <f t="shared" si="0"/>
        <v/>
      </c>
      <c r="F36" s="69"/>
      <c r="G36" s="69">
        <f t="shared" si="1"/>
        <v>0</v>
      </c>
      <c r="H36" s="70" t="str">
        <f t="shared" si="2"/>
        <v/>
      </c>
    </row>
    <row r="37" ht="21" customHeight="1" spans="1:8">
      <c r="A37" s="103" t="s">
        <v>656</v>
      </c>
      <c r="B37" s="69">
        <f>SUM(B38,B41,B45)</f>
        <v>1676</v>
      </c>
      <c r="C37" s="69">
        <f>SUM(C38,C41,C45)</f>
        <v>96935</v>
      </c>
      <c r="D37" s="69">
        <f>D38+D41+D45</f>
        <v>82256</v>
      </c>
      <c r="E37" s="70">
        <f t="shared" si="0"/>
        <v>84.8568628462372</v>
      </c>
      <c r="F37" s="69">
        <v>36875</v>
      </c>
      <c r="G37" s="69">
        <f t="shared" si="1"/>
        <v>45381</v>
      </c>
      <c r="H37" s="70">
        <f t="shared" si="2"/>
        <v>123.067118644068</v>
      </c>
    </row>
    <row r="38" ht="27.95" customHeight="1" spans="1:8">
      <c r="A38" s="103" t="s">
        <v>657</v>
      </c>
      <c r="B38" s="69"/>
      <c r="C38" s="69">
        <v>81500</v>
      </c>
      <c r="D38" s="69">
        <v>76967</v>
      </c>
      <c r="E38" s="70">
        <f t="shared" si="0"/>
        <v>94.438036809816</v>
      </c>
      <c r="F38" s="69">
        <v>32197</v>
      </c>
      <c r="G38" s="69">
        <f t="shared" si="1"/>
        <v>44770</v>
      </c>
      <c r="H38" s="70">
        <f t="shared" si="2"/>
        <v>139.050222070379</v>
      </c>
    </row>
    <row r="39" ht="27.95" customHeight="1" spans="1:8">
      <c r="A39" s="103" t="s">
        <v>1198</v>
      </c>
      <c r="B39" s="69"/>
      <c r="C39" s="69"/>
      <c r="D39" s="69">
        <v>6967</v>
      </c>
      <c r="E39" s="70" t="str">
        <f t="shared" si="0"/>
        <v/>
      </c>
      <c r="F39" s="69">
        <v>32197</v>
      </c>
      <c r="G39" s="69">
        <f t="shared" si="1"/>
        <v>-25230</v>
      </c>
      <c r="H39" s="70">
        <f t="shared" si="2"/>
        <v>-78.3613380128583</v>
      </c>
    </row>
    <row r="40" ht="27.95" customHeight="1" spans="1:8">
      <c r="A40" s="103" t="s">
        <v>1199</v>
      </c>
      <c r="B40" s="69"/>
      <c r="C40" s="69"/>
      <c r="D40" s="69">
        <v>70000</v>
      </c>
      <c r="E40" s="70"/>
      <c r="F40" s="69"/>
      <c r="G40" s="69"/>
      <c r="H40" s="70"/>
    </row>
    <row r="41" ht="27.95" customHeight="1" spans="1:8">
      <c r="A41" s="103" t="s">
        <v>658</v>
      </c>
      <c r="B41" s="69">
        <f>SUM(B42:B44)</f>
        <v>1523</v>
      </c>
      <c r="C41" s="69">
        <v>4902</v>
      </c>
      <c r="D41" s="69">
        <v>2393</v>
      </c>
      <c r="E41" s="70">
        <f t="shared" si="0"/>
        <v>48.8168094655243</v>
      </c>
      <c r="F41" s="69">
        <v>2454</v>
      </c>
      <c r="G41" s="69">
        <f t="shared" si="1"/>
        <v>-61</v>
      </c>
      <c r="H41" s="70">
        <f t="shared" si="2"/>
        <v>-2.48573757131214</v>
      </c>
    </row>
    <row r="42" ht="27.95" customHeight="1" spans="1:8">
      <c r="A42" s="103" t="s">
        <v>1200</v>
      </c>
      <c r="B42" s="69">
        <v>878</v>
      </c>
      <c r="C42" s="69"/>
      <c r="D42" s="69">
        <v>1196</v>
      </c>
      <c r="E42" s="70" t="str">
        <f t="shared" si="0"/>
        <v/>
      </c>
      <c r="F42" s="69">
        <v>1106</v>
      </c>
      <c r="G42" s="69">
        <f t="shared" si="1"/>
        <v>90</v>
      </c>
      <c r="H42" s="70">
        <f t="shared" si="2"/>
        <v>8.1374321880651</v>
      </c>
    </row>
    <row r="43" ht="27.95" customHeight="1" spans="1:8">
      <c r="A43" s="103" t="s">
        <v>1201</v>
      </c>
      <c r="B43" s="69">
        <v>534</v>
      </c>
      <c r="C43" s="69"/>
      <c r="D43" s="69">
        <v>1086</v>
      </c>
      <c r="E43" s="70" t="str">
        <f t="shared" si="0"/>
        <v/>
      </c>
      <c r="F43" s="69">
        <v>1288</v>
      </c>
      <c r="G43" s="69">
        <f t="shared" si="1"/>
        <v>-202</v>
      </c>
      <c r="H43" s="70">
        <f t="shared" si="2"/>
        <v>-15.6832298136646</v>
      </c>
    </row>
    <row r="44" ht="18" customHeight="1" spans="1:8">
      <c r="A44" s="103" t="s">
        <v>1202</v>
      </c>
      <c r="B44" s="69">
        <v>111</v>
      </c>
      <c r="C44" s="69"/>
      <c r="D44" s="69">
        <v>111</v>
      </c>
      <c r="E44" s="70" t="str">
        <f t="shared" si="0"/>
        <v/>
      </c>
      <c r="F44" s="69">
        <v>60</v>
      </c>
      <c r="G44" s="69">
        <f t="shared" si="1"/>
        <v>51</v>
      </c>
      <c r="H44" s="70">
        <f t="shared" si="2"/>
        <v>85</v>
      </c>
    </row>
    <row r="45" ht="18" customHeight="1" spans="1:8">
      <c r="A45" s="103" t="s">
        <v>659</v>
      </c>
      <c r="B45" s="69">
        <f>SUM(B46:B49)</f>
        <v>153</v>
      </c>
      <c r="C45" s="69">
        <v>10533</v>
      </c>
      <c r="D45" s="69">
        <v>2896</v>
      </c>
      <c r="E45" s="70">
        <f t="shared" si="0"/>
        <v>27.4945409664863</v>
      </c>
      <c r="F45" s="69">
        <v>2224</v>
      </c>
      <c r="G45" s="69">
        <f t="shared" si="1"/>
        <v>672</v>
      </c>
      <c r="H45" s="70">
        <f t="shared" si="2"/>
        <v>30.2158273381295</v>
      </c>
    </row>
    <row r="46" ht="27.95" customHeight="1" spans="1:8">
      <c r="A46" s="103" t="s">
        <v>1203</v>
      </c>
      <c r="B46" s="69">
        <v>10</v>
      </c>
      <c r="C46" s="69"/>
      <c r="D46" s="69">
        <v>1147</v>
      </c>
      <c r="E46" s="70" t="str">
        <f t="shared" si="0"/>
        <v/>
      </c>
      <c r="F46" s="69">
        <v>1014</v>
      </c>
      <c r="G46" s="69">
        <f t="shared" si="1"/>
        <v>133</v>
      </c>
      <c r="H46" s="70">
        <f t="shared" si="2"/>
        <v>13.1163708086785</v>
      </c>
    </row>
    <row r="47" ht="27.95" customHeight="1" spans="1:8">
      <c r="A47" s="103" t="s">
        <v>1204</v>
      </c>
      <c r="B47" s="69">
        <v>143</v>
      </c>
      <c r="C47" s="69"/>
      <c r="D47" s="69">
        <v>1745</v>
      </c>
      <c r="E47" s="70" t="str">
        <f t="shared" si="0"/>
        <v/>
      </c>
      <c r="F47" s="69">
        <v>983</v>
      </c>
      <c r="G47" s="69">
        <f t="shared" si="1"/>
        <v>762</v>
      </c>
      <c r="H47" s="70">
        <f t="shared" si="2"/>
        <v>77.5178026449644</v>
      </c>
    </row>
    <row r="48" ht="27.95" customHeight="1" spans="1:8">
      <c r="A48" s="103" t="s">
        <v>1205</v>
      </c>
      <c r="B48" s="69"/>
      <c r="C48" s="69"/>
      <c r="D48" s="69">
        <v>4</v>
      </c>
      <c r="E48" s="70" t="str">
        <f t="shared" si="0"/>
        <v/>
      </c>
      <c r="F48" s="69"/>
      <c r="G48" s="69">
        <f t="shared" si="1"/>
        <v>4</v>
      </c>
      <c r="H48" s="70" t="str">
        <f t="shared" si="2"/>
        <v/>
      </c>
    </row>
    <row r="49" ht="27.95" customHeight="1" spans="1:8">
      <c r="A49" s="103" t="s">
        <v>1206</v>
      </c>
      <c r="B49" s="69"/>
      <c r="C49" s="69"/>
      <c r="D49" s="69"/>
      <c r="E49" s="70" t="str">
        <f t="shared" si="0"/>
        <v/>
      </c>
      <c r="F49" s="69">
        <v>227</v>
      </c>
      <c r="G49" s="69">
        <f t="shared" si="1"/>
        <v>-227</v>
      </c>
      <c r="H49" s="70">
        <f t="shared" si="2"/>
        <v>-100</v>
      </c>
    </row>
    <row r="50" ht="21" customHeight="1" spans="1:8">
      <c r="A50" s="103" t="s">
        <v>1207</v>
      </c>
      <c r="B50" s="69">
        <f>B51</f>
        <v>23989</v>
      </c>
      <c r="C50" s="69">
        <v>19547</v>
      </c>
      <c r="D50" s="69">
        <f>D51</f>
        <v>19547</v>
      </c>
      <c r="E50" s="70">
        <f t="shared" si="0"/>
        <v>100</v>
      </c>
      <c r="F50" s="69">
        <v>19077</v>
      </c>
      <c r="G50" s="69">
        <f t="shared" si="1"/>
        <v>470</v>
      </c>
      <c r="H50" s="70">
        <f t="shared" si="2"/>
        <v>2.4636997431462</v>
      </c>
    </row>
    <row r="51" ht="18" customHeight="1" spans="1:8">
      <c r="A51" s="103" t="s">
        <v>1208</v>
      </c>
      <c r="B51" s="69">
        <f>SUM(B52:B57)</f>
        <v>23989</v>
      </c>
      <c r="C51" s="69"/>
      <c r="D51" s="69">
        <f>SUM(D52:D57)</f>
        <v>19547</v>
      </c>
      <c r="E51" s="70" t="str">
        <f t="shared" si="0"/>
        <v/>
      </c>
      <c r="F51" s="69">
        <v>19077</v>
      </c>
      <c r="G51" s="69">
        <f t="shared" si="1"/>
        <v>470</v>
      </c>
      <c r="H51" s="70">
        <f t="shared" si="2"/>
        <v>2.4636997431462</v>
      </c>
    </row>
    <row r="52" ht="27.95" customHeight="1" spans="1:8">
      <c r="A52" s="103" t="s">
        <v>1209</v>
      </c>
      <c r="B52" s="69">
        <v>23989</v>
      </c>
      <c r="C52" s="69"/>
      <c r="D52" s="69">
        <v>4367</v>
      </c>
      <c r="E52" s="70" t="str">
        <f t="shared" si="0"/>
        <v/>
      </c>
      <c r="F52" s="69">
        <v>4770</v>
      </c>
      <c r="G52" s="69">
        <f t="shared" si="1"/>
        <v>-403</v>
      </c>
      <c r="H52" s="70">
        <f t="shared" si="2"/>
        <v>-8.44863731656184</v>
      </c>
    </row>
    <row r="53" ht="18" customHeight="1" spans="1:8">
      <c r="A53" s="103" t="s">
        <v>1210</v>
      </c>
      <c r="B53" s="69"/>
      <c r="C53" s="69"/>
      <c r="D53" s="69">
        <v>1364</v>
      </c>
      <c r="E53" s="70"/>
      <c r="F53" s="69">
        <v>1364</v>
      </c>
      <c r="G53" s="69"/>
      <c r="H53" s="70"/>
    </row>
    <row r="54" ht="18" customHeight="1" spans="1:8">
      <c r="A54" s="103" t="s">
        <v>1211</v>
      </c>
      <c r="B54" s="69"/>
      <c r="C54" s="69"/>
      <c r="D54" s="69">
        <v>501</v>
      </c>
      <c r="E54" s="70"/>
      <c r="F54" s="69">
        <v>886</v>
      </c>
      <c r="G54" s="69"/>
      <c r="H54" s="70"/>
    </row>
    <row r="55" ht="27.95" customHeight="1" spans="1:8">
      <c r="A55" s="103" t="s">
        <v>1212</v>
      </c>
      <c r="B55" s="69"/>
      <c r="C55" s="69"/>
      <c r="D55" s="69">
        <v>1300</v>
      </c>
      <c r="E55" s="70"/>
      <c r="F55" s="69">
        <v>429</v>
      </c>
      <c r="G55" s="69"/>
      <c r="H55" s="70"/>
    </row>
    <row r="56" ht="27.95" customHeight="1" spans="1:8">
      <c r="A56" s="103" t="s">
        <v>1213</v>
      </c>
      <c r="B56" s="69"/>
      <c r="C56" s="69"/>
      <c r="D56" s="69">
        <v>7648</v>
      </c>
      <c r="E56" s="70"/>
      <c r="F56" s="69">
        <v>10274</v>
      </c>
      <c r="G56" s="69"/>
      <c r="H56" s="70"/>
    </row>
    <row r="57" ht="27.95" customHeight="1" spans="1:8">
      <c r="A57" s="103" t="s">
        <v>1214</v>
      </c>
      <c r="B57" s="69"/>
      <c r="C57" s="69"/>
      <c r="D57" s="69">
        <v>4367</v>
      </c>
      <c r="E57" s="70"/>
      <c r="F57" s="69">
        <v>1354</v>
      </c>
      <c r="G57" s="69"/>
      <c r="H57" s="70"/>
    </row>
    <row r="58" ht="21" customHeight="1" spans="1:8">
      <c r="A58" s="103" t="s">
        <v>1215</v>
      </c>
      <c r="B58" s="69"/>
      <c r="C58" s="69">
        <v>447</v>
      </c>
      <c r="D58" s="69">
        <f>D59</f>
        <v>447</v>
      </c>
      <c r="E58" s="70">
        <f>IF(C58=0,"",SUM(D58/C58)*100)</f>
        <v>100</v>
      </c>
      <c r="F58" s="69">
        <v>70</v>
      </c>
      <c r="G58" s="69">
        <f t="shared" ref="G58:G67" si="3">D58-F58</f>
        <v>377</v>
      </c>
      <c r="H58" s="70">
        <f t="shared" ref="H58:H67" si="4">IF(F58=0,"",SUM(G58/F58)*100)</f>
        <v>538.571428571429</v>
      </c>
    </row>
    <row r="59" ht="27.95" customHeight="1" spans="1:8">
      <c r="A59" s="103" t="s">
        <v>1216</v>
      </c>
      <c r="B59" s="69"/>
      <c r="C59" s="69"/>
      <c r="D59" s="69">
        <v>447</v>
      </c>
      <c r="E59" s="70"/>
      <c r="F59" s="69"/>
      <c r="G59" s="69"/>
      <c r="H59" s="70"/>
    </row>
    <row r="60" ht="27.95" customHeight="1" spans="1:8">
      <c r="A60" s="103" t="s">
        <v>1217</v>
      </c>
      <c r="B60" s="69"/>
      <c r="C60" s="69"/>
      <c r="D60" s="69">
        <v>35</v>
      </c>
      <c r="E60" s="70"/>
      <c r="F60" s="69"/>
      <c r="G60" s="69"/>
      <c r="H60" s="70"/>
    </row>
    <row r="61" ht="27.95" customHeight="1" spans="1:8">
      <c r="A61" s="103" t="s">
        <v>1218</v>
      </c>
      <c r="B61" s="69"/>
      <c r="C61" s="69"/>
      <c r="D61" s="69">
        <v>412</v>
      </c>
      <c r="E61" s="70"/>
      <c r="F61" s="69"/>
      <c r="G61" s="69"/>
      <c r="H61" s="70"/>
    </row>
    <row r="62" ht="21" customHeight="1" spans="1:8">
      <c r="A62" s="103" t="s">
        <v>664</v>
      </c>
      <c r="B62" s="69"/>
      <c r="C62" s="69"/>
      <c r="D62" s="69"/>
      <c r="E62" s="70"/>
      <c r="F62" s="69">
        <v>5789</v>
      </c>
      <c r="G62" s="69">
        <f t="shared" si="3"/>
        <v>-5789</v>
      </c>
      <c r="H62" s="70">
        <f t="shared" si="4"/>
        <v>-100</v>
      </c>
    </row>
    <row r="63" ht="21" customHeight="1" spans="1:8">
      <c r="A63" s="103" t="s">
        <v>665</v>
      </c>
      <c r="B63" s="69">
        <v>15000</v>
      </c>
      <c r="C63" s="69">
        <v>552964</v>
      </c>
      <c r="D63" s="69">
        <v>552964</v>
      </c>
      <c r="E63" s="70"/>
      <c r="F63" s="69">
        <v>42000</v>
      </c>
      <c r="G63" s="69">
        <f t="shared" si="3"/>
        <v>510964</v>
      </c>
      <c r="H63" s="70">
        <f t="shared" si="4"/>
        <v>1216.58095238095</v>
      </c>
    </row>
    <row r="64" ht="21" customHeight="1" spans="1:8">
      <c r="A64" s="103" t="s">
        <v>666</v>
      </c>
      <c r="B64" s="69"/>
      <c r="C64" s="69"/>
      <c r="D64" s="69"/>
      <c r="E64" s="70"/>
      <c r="F64" s="69"/>
      <c r="G64" s="69">
        <f t="shared" si="3"/>
        <v>0</v>
      </c>
      <c r="H64" s="70" t="str">
        <f t="shared" si="4"/>
        <v/>
      </c>
    </row>
    <row r="65" ht="21" customHeight="1" spans="1:8">
      <c r="A65" s="103" t="s">
        <v>319</v>
      </c>
      <c r="B65" s="69">
        <v>2000</v>
      </c>
      <c r="C65" s="69">
        <v>22231</v>
      </c>
      <c r="D65" s="69">
        <v>22231</v>
      </c>
      <c r="E65" s="70"/>
      <c r="F65" s="69">
        <v>6008</v>
      </c>
      <c r="G65" s="69">
        <f t="shared" si="3"/>
        <v>16223</v>
      </c>
      <c r="H65" s="70">
        <f t="shared" si="4"/>
        <v>270.023302263648</v>
      </c>
    </row>
    <row r="66" ht="21" customHeight="1" spans="1:8">
      <c r="A66" s="105" t="s">
        <v>1219</v>
      </c>
      <c r="B66" s="69"/>
      <c r="C66" s="69">
        <v>8884</v>
      </c>
      <c r="D66" s="69">
        <v>8884</v>
      </c>
      <c r="E66" s="70"/>
      <c r="F66" s="69"/>
      <c r="G66" s="69"/>
      <c r="H66" s="70"/>
    </row>
    <row r="67" ht="21" customHeight="1" spans="1:8">
      <c r="A67" s="103" t="s">
        <v>668</v>
      </c>
      <c r="B67" s="69"/>
      <c r="C67" s="69">
        <v>27270</v>
      </c>
      <c r="D67" s="69">
        <v>27270</v>
      </c>
      <c r="E67" s="70"/>
      <c r="F67" s="69">
        <v>30190</v>
      </c>
      <c r="G67" s="69">
        <f t="shared" si="3"/>
        <v>-2920</v>
      </c>
      <c r="H67" s="70">
        <f t="shared" si="4"/>
        <v>-9.67207684663796</v>
      </c>
    </row>
    <row r="68" customHeight="1" spans="2:6">
      <c r="B68" s="84"/>
      <c r="C68" s="84"/>
      <c r="E68" s="84"/>
      <c r="F68" s="82"/>
    </row>
    <row r="69" customHeight="1" spans="2:6">
      <c r="B69" s="84"/>
      <c r="C69" s="84"/>
      <c r="E69" s="84"/>
      <c r="F69" s="82"/>
    </row>
    <row r="70" customHeight="1" spans="2:6">
      <c r="B70" s="84"/>
      <c r="C70" s="84"/>
      <c r="E70" s="84"/>
      <c r="F70" s="82"/>
    </row>
    <row r="71" customHeight="1" spans="2:6">
      <c r="B71" s="84"/>
      <c r="C71" s="84"/>
      <c r="E71" s="84"/>
      <c r="F71" s="82"/>
    </row>
    <row r="72" customHeight="1" spans="2:6">
      <c r="B72" s="84"/>
      <c r="C72" s="84"/>
      <c r="E72" s="84"/>
      <c r="F72" s="82"/>
    </row>
    <row r="73" customHeight="1" spans="2:6">
      <c r="B73" s="84"/>
      <c r="C73" s="84"/>
      <c r="E73" s="84"/>
      <c r="F73" s="82"/>
    </row>
    <row r="74" customHeight="1" spans="2:6">
      <c r="B74" s="84"/>
      <c r="C74" s="84"/>
      <c r="E74" s="84"/>
      <c r="F74" s="82"/>
    </row>
    <row r="75" customHeight="1" spans="2:6">
      <c r="B75" s="84"/>
      <c r="C75" s="84"/>
      <c r="E75" s="84"/>
      <c r="F75" s="82"/>
    </row>
    <row r="76" customHeight="1" spans="2:6">
      <c r="B76" s="84"/>
      <c r="C76" s="84"/>
      <c r="E76" s="84"/>
      <c r="F76" s="82"/>
    </row>
    <row r="77" customHeight="1" spans="2:6">
      <c r="B77" s="84"/>
      <c r="C77" s="84"/>
      <c r="E77" s="84"/>
      <c r="F77" s="82"/>
    </row>
    <row r="78" customHeight="1" spans="2:6">
      <c r="B78" s="84"/>
      <c r="C78" s="84"/>
      <c r="E78" s="84"/>
      <c r="F78" s="82"/>
    </row>
    <row r="79" customHeight="1" spans="2:6">
      <c r="B79" s="84"/>
      <c r="C79" s="84"/>
      <c r="E79" s="84"/>
      <c r="F79" s="82"/>
    </row>
    <row r="80" customHeight="1" spans="2:6">
      <c r="B80" s="84"/>
      <c r="C80" s="84"/>
      <c r="E80" s="84"/>
      <c r="F80" s="82"/>
    </row>
    <row r="81" customHeight="1" spans="2:6">
      <c r="B81" s="84"/>
      <c r="C81" s="84"/>
      <c r="E81" s="84"/>
      <c r="F81" s="82"/>
    </row>
    <row r="82" customHeight="1" spans="2:6">
      <c r="B82" s="84"/>
      <c r="C82" s="84"/>
      <c r="E82" s="84"/>
      <c r="F82" s="82"/>
    </row>
    <row r="83" customHeight="1" spans="2:6">
      <c r="B83" s="84"/>
      <c r="C83" s="84"/>
      <c r="E83" s="84"/>
      <c r="F83" s="82"/>
    </row>
    <row r="84" customHeight="1" spans="2:6">
      <c r="B84" s="84"/>
      <c r="C84" s="84"/>
      <c r="E84" s="84"/>
      <c r="F84" s="82"/>
    </row>
    <row r="85" customHeight="1" spans="2:6">
      <c r="B85" s="84"/>
      <c r="C85" s="84"/>
      <c r="E85" s="84"/>
      <c r="F85" s="82"/>
    </row>
    <row r="86" customHeight="1" spans="2:6">
      <c r="B86" s="84"/>
      <c r="C86" s="84"/>
      <c r="E86" s="84"/>
      <c r="F86" s="82"/>
    </row>
    <row r="87" customHeight="1" spans="2:6">
      <c r="B87" s="84"/>
      <c r="C87" s="84"/>
      <c r="E87" s="84"/>
      <c r="F87" s="82"/>
    </row>
    <row r="88" customHeight="1" spans="2:6">
      <c r="B88" s="84"/>
      <c r="C88" s="84"/>
      <c r="E88" s="84"/>
      <c r="F88" s="82"/>
    </row>
    <row r="89" customHeight="1" spans="2:6">
      <c r="B89" s="84"/>
      <c r="C89" s="84"/>
      <c r="E89" s="84"/>
      <c r="F89" s="82"/>
    </row>
    <row r="90" customHeight="1" spans="2:6">
      <c r="B90" s="84"/>
      <c r="C90" s="84"/>
      <c r="E90" s="84"/>
      <c r="F90" s="82"/>
    </row>
    <row r="91" customHeight="1" spans="2:6">
      <c r="B91" s="84"/>
      <c r="C91" s="84"/>
      <c r="E91" s="84"/>
      <c r="F91" s="82"/>
    </row>
    <row r="92" customHeight="1" spans="2:6">
      <c r="B92" s="84"/>
      <c r="C92" s="84"/>
      <c r="E92" s="84"/>
      <c r="F92" s="82"/>
    </row>
    <row r="93" customHeight="1" spans="2:6">
      <c r="B93" s="84"/>
      <c r="C93" s="84"/>
      <c r="E93" s="84"/>
      <c r="F93" s="82"/>
    </row>
    <row r="94" customHeight="1" spans="2:6">
      <c r="B94" s="84"/>
      <c r="C94" s="84"/>
      <c r="E94" s="84"/>
      <c r="F94" s="82"/>
    </row>
    <row r="95" customHeight="1" spans="2:6">
      <c r="B95" s="84"/>
      <c r="C95" s="84"/>
      <c r="E95" s="84"/>
      <c r="F95" s="82"/>
    </row>
    <row r="96" customHeight="1" spans="2:6">
      <c r="B96" s="84"/>
      <c r="C96" s="84"/>
      <c r="E96" s="84"/>
      <c r="F96" s="82"/>
    </row>
    <row r="97" customHeight="1" spans="2:6">
      <c r="B97" s="84"/>
      <c r="C97" s="84"/>
      <c r="E97" s="84"/>
      <c r="F97" s="82"/>
    </row>
    <row r="98" customHeight="1" spans="2:6">
      <c r="B98" s="84"/>
      <c r="C98" s="84"/>
      <c r="E98" s="84"/>
      <c r="F98" s="82"/>
    </row>
    <row r="99" customHeight="1" spans="2:6">
      <c r="B99" s="84"/>
      <c r="C99" s="84"/>
      <c r="E99" s="84"/>
      <c r="F99" s="82"/>
    </row>
    <row r="100" customHeight="1" spans="2:6">
      <c r="B100" s="84"/>
      <c r="C100" s="84"/>
      <c r="E100" s="84"/>
      <c r="F100" s="82"/>
    </row>
    <row r="101" customHeight="1" spans="2:6">
      <c r="B101" s="84"/>
      <c r="C101" s="84"/>
      <c r="E101" s="84"/>
      <c r="F101" s="82"/>
    </row>
    <row r="102" customHeight="1" spans="2:6">
      <c r="B102" s="84"/>
      <c r="C102" s="84"/>
      <c r="E102" s="84"/>
      <c r="F102" s="82"/>
    </row>
    <row r="103" customHeight="1" spans="2:6">
      <c r="B103" s="84"/>
      <c r="C103" s="84"/>
      <c r="E103" s="84"/>
      <c r="F103" s="82"/>
    </row>
    <row r="104" customHeight="1" spans="2:6">
      <c r="B104" s="84"/>
      <c r="C104" s="84"/>
      <c r="E104" s="84"/>
      <c r="F104" s="82"/>
    </row>
    <row r="105" customHeight="1" spans="2:6">
      <c r="B105" s="84"/>
      <c r="C105" s="84"/>
      <c r="E105" s="84"/>
      <c r="F105" s="82"/>
    </row>
    <row r="106" customHeight="1" spans="2:6">
      <c r="B106" s="84"/>
      <c r="C106" s="84"/>
      <c r="E106" s="84"/>
      <c r="F106" s="82"/>
    </row>
    <row r="107" customHeight="1" spans="2:6">
      <c r="B107" s="84"/>
      <c r="C107" s="84"/>
      <c r="E107" s="84"/>
      <c r="F107" s="82"/>
    </row>
    <row r="108" customHeight="1" spans="2:6">
      <c r="B108" s="84"/>
      <c r="C108" s="84"/>
      <c r="E108" s="84"/>
      <c r="F108" s="82"/>
    </row>
    <row r="109" customHeight="1" spans="2:6">
      <c r="B109" s="84"/>
      <c r="C109" s="84"/>
      <c r="E109" s="84"/>
      <c r="F109" s="82"/>
    </row>
    <row r="110" customHeight="1" spans="2:6">
      <c r="B110" s="84"/>
      <c r="C110" s="84"/>
      <c r="E110" s="84"/>
      <c r="F110" s="82"/>
    </row>
    <row r="111" customHeight="1" spans="2:6">
      <c r="B111" s="84"/>
      <c r="C111" s="84"/>
      <c r="E111" s="84"/>
      <c r="F111" s="82"/>
    </row>
    <row r="112" customHeight="1" spans="2:6">
      <c r="B112" s="84"/>
      <c r="C112" s="84"/>
      <c r="E112" s="84"/>
      <c r="F112" s="82"/>
    </row>
    <row r="113" customHeight="1" spans="2:6">
      <c r="B113" s="84"/>
      <c r="C113" s="84"/>
      <c r="E113" s="84"/>
      <c r="F113" s="82"/>
    </row>
    <row r="114" customHeight="1" spans="2:6">
      <c r="B114" s="84"/>
      <c r="C114" s="84"/>
      <c r="E114" s="84"/>
      <c r="F114" s="82"/>
    </row>
    <row r="115" customHeight="1" spans="2:6">
      <c r="B115" s="84"/>
      <c r="C115" s="84"/>
      <c r="E115" s="84"/>
      <c r="F115" s="82"/>
    </row>
    <row r="116" customHeight="1" spans="2:6">
      <c r="B116" s="84"/>
      <c r="C116" s="84"/>
      <c r="E116" s="84"/>
      <c r="F116" s="82"/>
    </row>
    <row r="117" customHeight="1" spans="2:6">
      <c r="B117" s="84"/>
      <c r="C117" s="84"/>
      <c r="E117" s="84"/>
      <c r="F117" s="82"/>
    </row>
    <row r="118" customHeight="1" spans="2:6">
      <c r="B118" s="84"/>
      <c r="C118" s="84"/>
      <c r="E118" s="84"/>
      <c r="F118" s="82"/>
    </row>
    <row r="119" customHeight="1" spans="2:6">
      <c r="B119" s="84"/>
      <c r="C119" s="84"/>
      <c r="E119" s="84"/>
      <c r="F119" s="82"/>
    </row>
    <row r="120" customHeight="1" spans="2:6">
      <c r="B120" s="84"/>
      <c r="C120" s="84"/>
      <c r="E120" s="84"/>
      <c r="F120" s="82"/>
    </row>
    <row r="121" customHeight="1" spans="2:6">
      <c r="B121" s="84"/>
      <c r="C121" s="84"/>
      <c r="E121" s="84"/>
      <c r="F121" s="82"/>
    </row>
    <row r="122" customHeight="1" spans="2:6">
      <c r="B122" s="84"/>
      <c r="C122" s="84"/>
      <c r="E122" s="84"/>
      <c r="F122" s="82"/>
    </row>
    <row r="123" customHeight="1" spans="2:6">
      <c r="B123" s="84"/>
      <c r="C123" s="84"/>
      <c r="E123" s="84"/>
      <c r="F123" s="82"/>
    </row>
  </sheetData>
  <mergeCells count="3">
    <mergeCell ref="A1:H1"/>
    <mergeCell ref="E2:F2"/>
    <mergeCell ref="G2:H2"/>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D2" sqref="D2"/>
    </sheetView>
  </sheetViews>
  <sheetFormatPr defaultColWidth="9" defaultRowHeight="14.25" outlineLevelCol="3"/>
  <cols>
    <col min="1" max="1" width="5.75" customWidth="1"/>
    <col min="2" max="2" width="42.375" customWidth="1"/>
    <col min="3" max="3" width="12.375" customWidth="1"/>
    <col min="4" max="4" width="12.5" customWidth="1"/>
  </cols>
  <sheetData>
    <row r="1" ht="29.25" customHeight="1" spans="1:4">
      <c r="A1" s="85" t="s">
        <v>1220</v>
      </c>
      <c r="B1" s="85"/>
      <c r="C1" s="85"/>
      <c r="D1" s="85"/>
    </row>
    <row r="2" ht="18" customHeight="1" spans="1:4">
      <c r="A2" s="86" t="s">
        <v>1221</v>
      </c>
      <c r="B2" s="87"/>
      <c r="C2" s="88"/>
      <c r="D2" s="89" t="s">
        <v>2</v>
      </c>
    </row>
    <row r="3" ht="30" customHeight="1" spans="1:4">
      <c r="A3" s="90" t="s">
        <v>1145</v>
      </c>
      <c r="B3" s="91" t="s">
        <v>1146</v>
      </c>
      <c r="C3" s="92" t="s">
        <v>1147</v>
      </c>
      <c r="D3" s="93" t="s">
        <v>1148</v>
      </c>
    </row>
    <row r="4" ht="30" customHeight="1" spans="1:4">
      <c r="A4" s="94" t="s">
        <v>1222</v>
      </c>
      <c r="B4" s="95"/>
      <c r="C4" s="96"/>
      <c r="D4" s="97">
        <f>SUM(D5:D24)</f>
        <v>102500</v>
      </c>
    </row>
    <row r="5" ht="36.75" customHeight="1" spans="1:4">
      <c r="A5" s="98">
        <v>1</v>
      </c>
      <c r="B5" s="99" t="s">
        <v>1223</v>
      </c>
      <c r="C5" s="100" t="s">
        <v>1224</v>
      </c>
      <c r="D5" s="97">
        <v>32500</v>
      </c>
    </row>
    <row r="6" ht="36.75" customHeight="1" spans="1:4">
      <c r="A6" s="98">
        <v>2</v>
      </c>
      <c r="B6" s="99" t="s">
        <v>1225</v>
      </c>
      <c r="C6" s="100" t="s">
        <v>1224</v>
      </c>
      <c r="D6" s="97">
        <v>1500</v>
      </c>
    </row>
    <row r="7" ht="36.75" customHeight="1" spans="1:4">
      <c r="A7" s="98">
        <v>3</v>
      </c>
      <c r="B7" s="99" t="s">
        <v>1226</v>
      </c>
      <c r="C7" s="100" t="s">
        <v>1224</v>
      </c>
      <c r="D7" s="97">
        <v>6210</v>
      </c>
    </row>
    <row r="8" ht="36.75" customHeight="1" spans="1:4">
      <c r="A8" s="98">
        <v>4</v>
      </c>
      <c r="B8" s="99" t="s">
        <v>1227</v>
      </c>
      <c r="C8" s="100" t="s">
        <v>1224</v>
      </c>
      <c r="D8" s="97">
        <v>4125</v>
      </c>
    </row>
    <row r="9" ht="36.75" customHeight="1" spans="1:4">
      <c r="A9" s="98">
        <v>5</v>
      </c>
      <c r="B9" s="99" t="s">
        <v>1228</v>
      </c>
      <c r="C9" s="100" t="s">
        <v>1224</v>
      </c>
      <c r="D9" s="97">
        <v>2000</v>
      </c>
    </row>
    <row r="10" ht="36.75" customHeight="1" spans="1:4">
      <c r="A10" s="98">
        <v>6</v>
      </c>
      <c r="B10" s="99" t="s">
        <v>1229</v>
      </c>
      <c r="C10" s="100" t="s">
        <v>1224</v>
      </c>
      <c r="D10" s="97">
        <v>1800</v>
      </c>
    </row>
    <row r="11" ht="36.75" customHeight="1" spans="1:4">
      <c r="A11" s="98">
        <v>7</v>
      </c>
      <c r="B11" s="99" t="s">
        <v>1230</v>
      </c>
      <c r="C11" s="100" t="s">
        <v>1224</v>
      </c>
      <c r="D11" s="97">
        <v>840</v>
      </c>
    </row>
    <row r="12" ht="36.75" customHeight="1" spans="1:4">
      <c r="A12" s="98">
        <v>8</v>
      </c>
      <c r="B12" s="99" t="s">
        <v>1231</v>
      </c>
      <c r="C12" s="100" t="s">
        <v>1224</v>
      </c>
      <c r="D12" s="97">
        <v>2700</v>
      </c>
    </row>
    <row r="13" ht="36.75" customHeight="1" spans="1:4">
      <c r="A13" s="98">
        <v>9</v>
      </c>
      <c r="B13" s="99" t="s">
        <v>1232</v>
      </c>
      <c r="C13" s="100" t="s">
        <v>1224</v>
      </c>
      <c r="D13" s="97">
        <v>11000</v>
      </c>
    </row>
    <row r="14" ht="36.75" customHeight="1" spans="1:4">
      <c r="A14" s="98">
        <v>10</v>
      </c>
      <c r="B14" s="99" t="s">
        <v>1233</v>
      </c>
      <c r="C14" s="100" t="s">
        <v>1224</v>
      </c>
      <c r="D14" s="97">
        <v>8000</v>
      </c>
    </row>
    <row r="15" ht="36.75" customHeight="1" spans="1:4">
      <c r="A15" s="98">
        <v>11</v>
      </c>
      <c r="B15" s="99" t="s">
        <v>1234</v>
      </c>
      <c r="C15" s="100" t="s">
        <v>1224</v>
      </c>
      <c r="D15" s="97">
        <v>9536</v>
      </c>
    </row>
    <row r="16" ht="36.75" customHeight="1" spans="1:4">
      <c r="A16" s="98">
        <v>12</v>
      </c>
      <c r="B16" s="99" t="s">
        <v>1235</v>
      </c>
      <c r="C16" s="100" t="s">
        <v>1224</v>
      </c>
      <c r="D16" s="97">
        <v>5000</v>
      </c>
    </row>
    <row r="17" ht="36.75" customHeight="1" spans="1:4">
      <c r="A17" s="98">
        <v>13</v>
      </c>
      <c r="B17" s="99" t="s">
        <v>1236</v>
      </c>
      <c r="C17" s="100" t="s">
        <v>1224</v>
      </c>
      <c r="D17" s="97">
        <v>8089</v>
      </c>
    </row>
    <row r="18" ht="36.75" customHeight="1" spans="1:4">
      <c r="A18" s="98">
        <v>14</v>
      </c>
      <c r="B18" s="99" t="s">
        <v>1237</v>
      </c>
      <c r="C18" s="100" t="s">
        <v>1224</v>
      </c>
      <c r="D18" s="97">
        <v>0</v>
      </c>
    </row>
    <row r="19" ht="36.75" customHeight="1" spans="1:4">
      <c r="A19" s="98">
        <v>15</v>
      </c>
      <c r="B19" s="99" t="s">
        <v>1238</v>
      </c>
      <c r="C19" s="100" t="s">
        <v>1224</v>
      </c>
      <c r="D19" s="97">
        <v>1300</v>
      </c>
    </row>
    <row r="20" ht="36.75" customHeight="1" spans="1:4">
      <c r="A20" s="98">
        <v>16</v>
      </c>
      <c r="B20" s="99" t="s">
        <v>1239</v>
      </c>
      <c r="C20" s="100" t="s">
        <v>1224</v>
      </c>
      <c r="D20" s="97">
        <v>1000</v>
      </c>
    </row>
    <row r="21" ht="36.75" customHeight="1" spans="1:4">
      <c r="A21" s="98">
        <v>17</v>
      </c>
      <c r="B21" s="99" t="s">
        <v>1240</v>
      </c>
      <c r="C21" s="100" t="s">
        <v>1224</v>
      </c>
      <c r="D21" s="97">
        <v>300</v>
      </c>
    </row>
    <row r="22" ht="36.75" customHeight="1" spans="1:4">
      <c r="A22" s="98">
        <v>18</v>
      </c>
      <c r="B22" s="99" t="s">
        <v>1241</v>
      </c>
      <c r="C22" s="100" t="s">
        <v>1224</v>
      </c>
      <c r="D22" s="97">
        <v>4400</v>
      </c>
    </row>
    <row r="23" ht="36.75" customHeight="1" spans="1:4">
      <c r="A23" s="98">
        <v>19</v>
      </c>
      <c r="B23" s="99" t="s">
        <v>1242</v>
      </c>
      <c r="C23" s="100" t="s">
        <v>1224</v>
      </c>
      <c r="D23" s="97">
        <v>900</v>
      </c>
    </row>
    <row r="24" ht="36.75" customHeight="1" spans="1:4">
      <c r="A24" s="98">
        <v>20</v>
      </c>
      <c r="B24" s="99" t="s">
        <v>1242</v>
      </c>
      <c r="C24" s="100" t="s">
        <v>1224</v>
      </c>
      <c r="D24" s="97">
        <v>1300</v>
      </c>
    </row>
  </sheetData>
  <mergeCells count="2">
    <mergeCell ref="A1:D1"/>
    <mergeCell ref="A4:B4"/>
  </mergeCells>
  <pageMargins left="1.10236220472441" right="1.06299212598425" top="1.18110236220472" bottom="0.984251968503937" header="0.118110236220472" footer="0.7874015748031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6"/>
  <sheetViews>
    <sheetView showZeros="0" workbookViewId="0">
      <pane ySplit="4" topLeftCell="A5" activePane="bottomLeft" state="frozen"/>
      <selection/>
      <selection pane="bottomLeft" activeCell="E9" sqref="E9"/>
    </sheetView>
  </sheetViews>
  <sheetFormatPr defaultColWidth="9" defaultRowHeight="15.95" customHeight="1" outlineLevelCol="7"/>
  <cols>
    <col min="1" max="1" width="20.25" style="78" customWidth="1"/>
    <col min="2" max="2" width="8.875" style="79" customWidth="1"/>
    <col min="3" max="4" width="8.625" style="84" customWidth="1"/>
    <col min="5" max="5" width="5" style="125" customWidth="1"/>
    <col min="6" max="6" width="8.5" style="83" customWidth="1"/>
    <col min="7" max="7" width="7.125" style="78" customWidth="1"/>
    <col min="8" max="8" width="6" style="78" customWidth="1"/>
    <col min="9" max="16384" width="9" style="125"/>
  </cols>
  <sheetData>
    <row r="1" ht="29.25" customHeight="1" spans="1:8">
      <c r="A1" s="126" t="s">
        <v>103</v>
      </c>
      <c r="B1" s="127"/>
      <c r="C1" s="127"/>
      <c r="D1" s="127"/>
      <c r="E1" s="127"/>
      <c r="F1" s="127"/>
      <c r="G1" s="127"/>
      <c r="H1" s="127"/>
    </row>
    <row r="2" ht="23.25" customHeight="1" spans="1:8">
      <c r="A2" s="128" t="s">
        <v>104</v>
      </c>
      <c r="B2" s="128"/>
      <c r="C2" s="128"/>
      <c r="D2" s="128"/>
      <c r="E2" s="128"/>
      <c r="F2" s="129"/>
      <c r="G2" s="218" t="s">
        <v>2</v>
      </c>
      <c r="H2" s="218"/>
    </row>
    <row r="3" s="124" customFormat="1" ht="30.75" customHeight="1" spans="1:8">
      <c r="A3" s="132" t="s">
        <v>3</v>
      </c>
      <c r="B3" s="66" t="s">
        <v>105</v>
      </c>
      <c r="C3" s="66" t="s">
        <v>106</v>
      </c>
      <c r="D3" s="66" t="s">
        <v>107</v>
      </c>
      <c r="E3" s="113" t="s">
        <v>7</v>
      </c>
      <c r="F3" s="66" t="s">
        <v>108</v>
      </c>
      <c r="G3" s="66" t="s">
        <v>109</v>
      </c>
      <c r="H3" s="66" t="s">
        <v>110</v>
      </c>
    </row>
    <row r="4" s="124" customFormat="1" ht="17.65" customHeight="1" spans="1:8">
      <c r="A4" s="68" t="s">
        <v>111</v>
      </c>
      <c r="B4" s="69">
        <f>SUM(B5,B209,B210)</f>
        <v>5749941</v>
      </c>
      <c r="C4" s="69">
        <f>C5+C209+C210+C211+C212+C213+C215</f>
        <v>10879949</v>
      </c>
      <c r="D4" s="69">
        <f>D5+D209+D210+D211+D212+D213+D214+D215</f>
        <v>9289541</v>
      </c>
      <c r="E4" s="70">
        <f>IF(C4=0,"",SUM(D4/C4)*100)</f>
        <v>85.3822108908783</v>
      </c>
      <c r="F4" s="69">
        <v>7349605</v>
      </c>
      <c r="G4" s="69">
        <f>D4-F4</f>
        <v>1939936</v>
      </c>
      <c r="H4" s="70">
        <f>IF(F4=0,"",SUM(G4/F4)*100)</f>
        <v>26.3951055873071</v>
      </c>
    </row>
    <row r="5" s="124" customFormat="1" ht="17.65" customHeight="1" spans="1:8">
      <c r="A5" s="71" t="s">
        <v>112</v>
      </c>
      <c r="B5" s="69">
        <f>SUM(B6,B35,B36,B42,B54,B65,B76,B83,B105,B120,B135,B142,B151,B157,B165,B169,B175,B176,B180,B184,B189,B197,B198,B201,B205)</f>
        <v>5680479</v>
      </c>
      <c r="C5" s="69">
        <f>SUM(C6,C35,C36,C42,C54,C65,C76,C83,C105,C120,C135,C142,C151,C157,C165,C169,C175,C176,C180,C184,C189,C197,C198,C201,C205)</f>
        <v>8493728</v>
      </c>
      <c r="D5" s="69">
        <f>SUM(D6,D35,D36,D42,D54,D65,D76,D83,D105,D120,D135,D142,D151,D157,D165,D169,D175,D176,D180,D184,D189,D197,D198,D201,D205)</f>
        <v>6880636</v>
      </c>
      <c r="E5" s="70">
        <f t="shared" ref="E5:E70" si="0">IF(C5=0,"",SUM(D5/C5)*100)</f>
        <v>81.0084335170611</v>
      </c>
      <c r="F5" s="69">
        <v>6782607</v>
      </c>
      <c r="G5" s="69">
        <f t="shared" ref="G5:G70" si="1">D5-F5</f>
        <v>98029</v>
      </c>
      <c r="H5" s="70">
        <f t="shared" ref="H5:H70" si="2">IF(F5=0,"",SUM(G5/F5)*100)</f>
        <v>1.44529972029929</v>
      </c>
    </row>
    <row r="6" s="124" customFormat="1" ht="17.65" customHeight="1" spans="1:8">
      <c r="A6" s="142" t="s">
        <v>113</v>
      </c>
      <c r="B6" s="69">
        <f>SUM(B7:B34)</f>
        <v>568407</v>
      </c>
      <c r="C6" s="69">
        <f>SUM(C7:C34)</f>
        <v>582149</v>
      </c>
      <c r="D6" s="69">
        <f>SUM(D7:D34)</f>
        <v>536219</v>
      </c>
      <c r="E6" s="70">
        <f t="shared" si="0"/>
        <v>92.1102673027008</v>
      </c>
      <c r="F6" s="69">
        <v>641959</v>
      </c>
      <c r="G6" s="69">
        <f t="shared" si="1"/>
        <v>-105740</v>
      </c>
      <c r="H6" s="70">
        <f t="shared" si="2"/>
        <v>-16.4714568998955</v>
      </c>
    </row>
    <row r="7" ht="17.65" customHeight="1" spans="1:8">
      <c r="A7" s="142" t="s">
        <v>114</v>
      </c>
      <c r="B7" s="69">
        <v>12615</v>
      </c>
      <c r="C7" s="69">
        <v>12340</v>
      </c>
      <c r="D7" s="219">
        <v>10882</v>
      </c>
      <c r="E7" s="70">
        <f t="shared" si="0"/>
        <v>88.1847649918963</v>
      </c>
      <c r="F7" s="69">
        <v>12964</v>
      </c>
      <c r="G7" s="69">
        <f t="shared" si="1"/>
        <v>-2082</v>
      </c>
      <c r="H7" s="70">
        <f t="shared" si="2"/>
        <v>-16.0598580684974</v>
      </c>
    </row>
    <row r="8" ht="17.65" customHeight="1" spans="1:8">
      <c r="A8" s="142" t="s">
        <v>115</v>
      </c>
      <c r="B8" s="69">
        <v>9010</v>
      </c>
      <c r="C8" s="69">
        <v>9391</v>
      </c>
      <c r="D8" s="219">
        <v>8444</v>
      </c>
      <c r="E8" s="70">
        <f t="shared" si="0"/>
        <v>89.9158769034182</v>
      </c>
      <c r="F8" s="69">
        <v>8515</v>
      </c>
      <c r="G8" s="69">
        <f t="shared" si="1"/>
        <v>-71</v>
      </c>
      <c r="H8" s="70">
        <f t="shared" si="2"/>
        <v>-0.833822665883735</v>
      </c>
    </row>
    <row r="9" ht="17.65" customHeight="1" spans="1:8">
      <c r="A9" s="142" t="s">
        <v>116</v>
      </c>
      <c r="B9" s="69">
        <v>279616</v>
      </c>
      <c r="C9" s="69">
        <v>291276</v>
      </c>
      <c r="D9" s="219">
        <v>270912</v>
      </c>
      <c r="E9" s="70">
        <f t="shared" si="0"/>
        <v>93.0086927862234</v>
      </c>
      <c r="F9" s="69">
        <v>359205</v>
      </c>
      <c r="G9" s="69">
        <f t="shared" si="1"/>
        <v>-88293</v>
      </c>
      <c r="H9" s="70">
        <f t="shared" si="2"/>
        <v>-24.5801144193427</v>
      </c>
    </row>
    <row r="10" ht="17.65" customHeight="1" spans="1:8">
      <c r="A10" s="142" t="s">
        <v>117</v>
      </c>
      <c r="B10" s="69">
        <v>16192</v>
      </c>
      <c r="C10" s="69">
        <v>14984</v>
      </c>
      <c r="D10" s="219">
        <v>13386</v>
      </c>
      <c r="E10" s="70">
        <f t="shared" si="0"/>
        <v>89.3352909770422</v>
      </c>
      <c r="F10" s="69">
        <v>14636</v>
      </c>
      <c r="G10" s="69">
        <f t="shared" si="1"/>
        <v>-1250</v>
      </c>
      <c r="H10" s="70">
        <f t="shared" si="2"/>
        <v>-8.54058485925116</v>
      </c>
    </row>
    <row r="11" ht="17.65" customHeight="1" spans="1:8">
      <c r="A11" s="142" t="s">
        <v>118</v>
      </c>
      <c r="B11" s="69">
        <v>7499</v>
      </c>
      <c r="C11" s="69">
        <v>7024</v>
      </c>
      <c r="D11" s="219">
        <v>6511</v>
      </c>
      <c r="E11" s="70">
        <f t="shared" si="0"/>
        <v>92.6964692482916</v>
      </c>
      <c r="F11" s="69">
        <v>6796</v>
      </c>
      <c r="G11" s="69">
        <f t="shared" si="1"/>
        <v>-285</v>
      </c>
      <c r="H11" s="70">
        <f t="shared" si="2"/>
        <v>-4.19364331959976</v>
      </c>
    </row>
    <row r="12" ht="17.65" customHeight="1" spans="1:8">
      <c r="A12" s="142" t="s">
        <v>119</v>
      </c>
      <c r="B12" s="69">
        <v>29025</v>
      </c>
      <c r="C12" s="69">
        <v>26979</v>
      </c>
      <c r="D12" s="219">
        <v>24189</v>
      </c>
      <c r="E12" s="70">
        <f t="shared" si="0"/>
        <v>89.6586233737351</v>
      </c>
      <c r="F12" s="69">
        <v>23553</v>
      </c>
      <c r="G12" s="69">
        <f t="shared" si="1"/>
        <v>636</v>
      </c>
      <c r="H12" s="70">
        <f t="shared" si="2"/>
        <v>2.7002929563113</v>
      </c>
    </row>
    <row r="13" ht="17.65" customHeight="1" spans="1:8">
      <c r="A13" s="142" t="s">
        <v>120</v>
      </c>
      <c r="B13" s="69">
        <v>26165</v>
      </c>
      <c r="C13" s="69">
        <v>23631</v>
      </c>
      <c r="D13" s="219">
        <v>22757</v>
      </c>
      <c r="E13" s="70">
        <f t="shared" si="0"/>
        <v>96.3014684101392</v>
      </c>
      <c r="F13" s="69">
        <v>20875</v>
      </c>
      <c r="G13" s="69">
        <f t="shared" si="1"/>
        <v>1882</v>
      </c>
      <c r="H13" s="70">
        <f t="shared" si="2"/>
        <v>9.01556886227545</v>
      </c>
    </row>
    <row r="14" ht="17.65" customHeight="1" spans="1:8">
      <c r="A14" s="142" t="s">
        <v>121</v>
      </c>
      <c r="B14" s="69">
        <v>7343</v>
      </c>
      <c r="C14" s="69">
        <v>7762</v>
      </c>
      <c r="D14" s="219">
        <v>7510</v>
      </c>
      <c r="E14" s="70">
        <f t="shared" si="0"/>
        <v>96.753414068539</v>
      </c>
      <c r="F14" s="69">
        <v>6916</v>
      </c>
      <c r="G14" s="69">
        <f t="shared" si="1"/>
        <v>594</v>
      </c>
      <c r="H14" s="70">
        <f t="shared" si="2"/>
        <v>8.58877964141122</v>
      </c>
    </row>
    <row r="15" ht="17.65" customHeight="1" spans="1:8">
      <c r="A15" s="142" t="s">
        <v>122</v>
      </c>
      <c r="B15" s="69"/>
      <c r="C15" s="69">
        <v>150</v>
      </c>
      <c r="D15" s="219">
        <v>150</v>
      </c>
      <c r="E15" s="70">
        <f t="shared" si="0"/>
        <v>100</v>
      </c>
      <c r="F15" s="69">
        <v>30</v>
      </c>
      <c r="G15" s="69">
        <f t="shared" si="1"/>
        <v>120</v>
      </c>
      <c r="H15" s="70">
        <f t="shared" si="2"/>
        <v>400</v>
      </c>
    </row>
    <row r="16" ht="17.65" customHeight="1" spans="1:8">
      <c r="A16" s="142" t="s">
        <v>123</v>
      </c>
      <c r="B16" s="69">
        <v>34680</v>
      </c>
      <c r="C16" s="69">
        <v>35801</v>
      </c>
      <c r="D16" s="219">
        <v>33320</v>
      </c>
      <c r="E16" s="70">
        <f t="shared" si="0"/>
        <v>93.070025976928</v>
      </c>
      <c r="F16" s="69">
        <v>34899</v>
      </c>
      <c r="G16" s="69">
        <f t="shared" si="1"/>
        <v>-1579</v>
      </c>
      <c r="H16" s="70">
        <f t="shared" si="2"/>
        <v>-4.52448494226196</v>
      </c>
    </row>
    <row r="17" ht="17.65" customHeight="1" spans="1:8">
      <c r="A17" s="142" t="s">
        <v>124</v>
      </c>
      <c r="B17" s="69">
        <v>21199</v>
      </c>
      <c r="C17" s="69">
        <v>19527</v>
      </c>
      <c r="D17" s="219">
        <v>19186</v>
      </c>
      <c r="E17" s="70">
        <f t="shared" si="0"/>
        <v>98.2537000051211</v>
      </c>
      <c r="F17" s="69">
        <v>22792</v>
      </c>
      <c r="G17" s="69">
        <f t="shared" si="1"/>
        <v>-3606</v>
      </c>
      <c r="H17" s="70">
        <f t="shared" si="2"/>
        <v>-15.8213408213408</v>
      </c>
    </row>
    <row r="18" ht="17.65" customHeight="1" spans="1:8">
      <c r="A18" s="142" t="s">
        <v>125</v>
      </c>
      <c r="B18" s="69">
        <v>75</v>
      </c>
      <c r="C18" s="69">
        <v>75</v>
      </c>
      <c r="D18" s="69">
        <v>75</v>
      </c>
      <c r="E18" s="70">
        <f t="shared" si="0"/>
        <v>100</v>
      </c>
      <c r="F18" s="69">
        <v>0</v>
      </c>
      <c r="G18" s="69">
        <f t="shared" si="1"/>
        <v>75</v>
      </c>
      <c r="H18" s="70" t="str">
        <f t="shared" si="2"/>
        <v/>
      </c>
    </row>
    <row r="19" ht="17.65" customHeight="1" spans="1:8">
      <c r="A19" s="142" t="s">
        <v>126</v>
      </c>
      <c r="B19" s="69">
        <v>3319</v>
      </c>
      <c r="C19" s="69">
        <v>4249</v>
      </c>
      <c r="D19" s="219">
        <v>3507</v>
      </c>
      <c r="E19" s="70">
        <f t="shared" si="0"/>
        <v>82.5370675453048</v>
      </c>
      <c r="F19" s="69">
        <v>3944</v>
      </c>
      <c r="G19" s="69">
        <f t="shared" si="1"/>
        <v>-437</v>
      </c>
      <c r="H19" s="70">
        <f t="shared" si="2"/>
        <v>-11.080121703854</v>
      </c>
    </row>
    <row r="20" s="125" customFormat="1" ht="17.65" customHeight="1" spans="1:8">
      <c r="A20" s="142" t="s">
        <v>127</v>
      </c>
      <c r="B20" s="69">
        <v>0</v>
      </c>
      <c r="C20" s="69">
        <v>0</v>
      </c>
      <c r="D20" s="69">
        <v>0</v>
      </c>
      <c r="E20" s="70" t="str">
        <f t="shared" si="0"/>
        <v/>
      </c>
      <c r="F20" s="69"/>
      <c r="G20" s="69">
        <f t="shared" si="1"/>
        <v>0</v>
      </c>
      <c r="H20" s="70" t="str">
        <f t="shared" si="2"/>
        <v/>
      </c>
    </row>
    <row r="21" ht="17.65" customHeight="1" spans="1:8">
      <c r="A21" s="142" t="s">
        <v>128</v>
      </c>
      <c r="B21" s="69">
        <v>4356</v>
      </c>
      <c r="C21" s="69">
        <v>4392</v>
      </c>
      <c r="D21" s="219">
        <v>3839</v>
      </c>
      <c r="E21" s="70">
        <f t="shared" si="0"/>
        <v>87.4089253187614</v>
      </c>
      <c r="F21" s="69">
        <v>4052</v>
      </c>
      <c r="G21" s="69">
        <f t="shared" si="1"/>
        <v>-213</v>
      </c>
      <c r="H21" s="70">
        <f t="shared" si="2"/>
        <v>-5.25666337611056</v>
      </c>
    </row>
    <row r="22" ht="17.65" customHeight="1" spans="1:8">
      <c r="A22" s="142" t="s">
        <v>129</v>
      </c>
      <c r="B22" s="69">
        <v>1423</v>
      </c>
      <c r="C22" s="69">
        <v>1397</v>
      </c>
      <c r="D22" s="219">
        <v>1295</v>
      </c>
      <c r="E22" s="70">
        <f t="shared" si="0"/>
        <v>92.6986399427344</v>
      </c>
      <c r="F22" s="69">
        <v>1737</v>
      </c>
      <c r="G22" s="69">
        <f t="shared" si="1"/>
        <v>-442</v>
      </c>
      <c r="H22" s="70">
        <f t="shared" si="2"/>
        <v>-25.4461715601612</v>
      </c>
    </row>
    <row r="23" ht="17.65" customHeight="1" spans="1:8">
      <c r="A23" s="142" t="s">
        <v>130</v>
      </c>
      <c r="B23" s="69">
        <v>13851</v>
      </c>
      <c r="C23" s="69">
        <v>12680</v>
      </c>
      <c r="D23" s="219">
        <v>11241</v>
      </c>
      <c r="E23" s="70">
        <f t="shared" si="0"/>
        <v>88.6514195583596</v>
      </c>
      <c r="F23" s="69">
        <v>13279</v>
      </c>
      <c r="G23" s="69">
        <f t="shared" si="1"/>
        <v>-2038</v>
      </c>
      <c r="H23" s="70">
        <f t="shared" si="2"/>
        <v>-15.3475412305143</v>
      </c>
    </row>
    <row r="24" ht="17.65" customHeight="1" spans="1:8">
      <c r="A24" s="142" t="s">
        <v>131</v>
      </c>
      <c r="B24" s="69">
        <v>19033</v>
      </c>
      <c r="C24" s="69">
        <v>16272</v>
      </c>
      <c r="D24" s="219">
        <v>15279</v>
      </c>
      <c r="E24" s="70">
        <f t="shared" si="0"/>
        <v>93.8974926253687</v>
      </c>
      <c r="F24" s="69">
        <v>16381</v>
      </c>
      <c r="G24" s="69">
        <f t="shared" si="1"/>
        <v>-1102</v>
      </c>
      <c r="H24" s="70">
        <f t="shared" si="2"/>
        <v>-6.72730602527318</v>
      </c>
    </row>
    <row r="25" ht="17.65" customHeight="1" spans="1:8">
      <c r="A25" s="142" t="s">
        <v>132</v>
      </c>
      <c r="B25" s="69">
        <v>13337</v>
      </c>
      <c r="C25" s="69">
        <v>14224</v>
      </c>
      <c r="D25" s="219">
        <v>12986</v>
      </c>
      <c r="E25" s="70">
        <f t="shared" si="0"/>
        <v>91.2964004499438</v>
      </c>
      <c r="F25" s="69">
        <v>12943</v>
      </c>
      <c r="G25" s="69">
        <f t="shared" si="1"/>
        <v>43</v>
      </c>
      <c r="H25" s="70">
        <f t="shared" si="2"/>
        <v>0.332225913621262</v>
      </c>
    </row>
    <row r="26" ht="17.65" customHeight="1" spans="1:8">
      <c r="A26" s="142" t="s">
        <v>133</v>
      </c>
      <c r="B26" s="69">
        <v>10595</v>
      </c>
      <c r="C26" s="69">
        <v>11028</v>
      </c>
      <c r="D26" s="219">
        <v>9513</v>
      </c>
      <c r="E26" s="70">
        <f t="shared" si="0"/>
        <v>86.2622415669206</v>
      </c>
      <c r="F26" s="69">
        <v>12090</v>
      </c>
      <c r="G26" s="69">
        <f t="shared" si="1"/>
        <v>-2577</v>
      </c>
      <c r="H26" s="70">
        <f t="shared" si="2"/>
        <v>-21.3151364764268</v>
      </c>
    </row>
    <row r="27" ht="17.65" customHeight="1" spans="1:8">
      <c r="A27" s="142" t="s">
        <v>134</v>
      </c>
      <c r="B27" s="69">
        <v>4676</v>
      </c>
      <c r="C27" s="69">
        <v>4296</v>
      </c>
      <c r="D27" s="219">
        <v>4160</v>
      </c>
      <c r="E27" s="70">
        <f t="shared" si="0"/>
        <v>96.8342644320298</v>
      </c>
      <c r="F27" s="69">
        <v>4504</v>
      </c>
      <c r="G27" s="69">
        <f t="shared" si="1"/>
        <v>-344</v>
      </c>
      <c r="H27" s="70">
        <f t="shared" si="2"/>
        <v>-7.63765541740675</v>
      </c>
    </row>
    <row r="28" ht="17.65" customHeight="1" spans="1:8">
      <c r="A28" s="142" t="s">
        <v>135</v>
      </c>
      <c r="B28" s="69">
        <v>129</v>
      </c>
      <c r="C28" s="69">
        <v>151</v>
      </c>
      <c r="D28" s="219">
        <v>149</v>
      </c>
      <c r="E28" s="70">
        <f t="shared" si="0"/>
        <v>98.6754966887417</v>
      </c>
      <c r="F28" s="69">
        <v>116</v>
      </c>
      <c r="G28" s="69">
        <f t="shared" si="1"/>
        <v>33</v>
      </c>
      <c r="H28" s="70">
        <f t="shared" si="2"/>
        <v>28.448275862069</v>
      </c>
    </row>
    <row r="29" ht="17.65" customHeight="1" spans="1:8">
      <c r="A29" s="142" t="s">
        <v>136</v>
      </c>
      <c r="B29" s="69">
        <v>4970</v>
      </c>
      <c r="C29" s="69">
        <v>5457</v>
      </c>
      <c r="D29" s="219">
        <v>4378</v>
      </c>
      <c r="E29" s="70">
        <f t="shared" si="0"/>
        <v>80.2272310793476</v>
      </c>
      <c r="F29" s="69">
        <v>4680</v>
      </c>
      <c r="G29" s="69">
        <f t="shared" si="1"/>
        <v>-302</v>
      </c>
      <c r="H29" s="70">
        <f t="shared" si="2"/>
        <v>-6.45299145299145</v>
      </c>
    </row>
    <row r="30" ht="17.65" customHeight="1" spans="1:8">
      <c r="A30" s="142" t="s">
        <v>137</v>
      </c>
      <c r="B30" s="69">
        <v>598</v>
      </c>
      <c r="C30" s="69">
        <v>625</v>
      </c>
      <c r="D30" s="219">
        <v>605</v>
      </c>
      <c r="E30" s="70">
        <f t="shared" si="0"/>
        <v>96.8</v>
      </c>
      <c r="F30" s="69">
        <v>598</v>
      </c>
      <c r="G30" s="69">
        <f t="shared" si="1"/>
        <v>7</v>
      </c>
      <c r="H30" s="70">
        <f t="shared" si="2"/>
        <v>1.17056856187291</v>
      </c>
    </row>
    <row r="31" ht="17.65" customHeight="1" spans="1:8">
      <c r="A31" s="142" t="s">
        <v>138</v>
      </c>
      <c r="B31" s="69">
        <v>33928</v>
      </c>
      <c r="C31" s="69">
        <v>32829</v>
      </c>
      <c r="D31" s="219">
        <v>31020</v>
      </c>
      <c r="E31" s="70">
        <f t="shared" si="0"/>
        <v>94.4896280727406</v>
      </c>
      <c r="F31" s="69">
        <v>34347</v>
      </c>
      <c r="G31" s="69">
        <f t="shared" si="1"/>
        <v>-3327</v>
      </c>
      <c r="H31" s="70">
        <f t="shared" si="2"/>
        <v>-9.68643549654992</v>
      </c>
    </row>
    <row r="32" ht="17.65" customHeight="1" spans="1:8">
      <c r="A32" s="142" t="s">
        <v>139</v>
      </c>
      <c r="B32" s="69"/>
      <c r="C32" s="69">
        <v>1217</v>
      </c>
      <c r="D32" s="219">
        <v>945</v>
      </c>
      <c r="E32" s="70"/>
      <c r="F32" s="69"/>
      <c r="G32" s="69"/>
      <c r="H32" s="70"/>
    </row>
    <row r="33" ht="17.65" customHeight="1" spans="1:8">
      <c r="A33" s="142" t="s">
        <v>140</v>
      </c>
      <c r="B33" s="69">
        <v>7239</v>
      </c>
      <c r="C33" s="69">
        <v>8714</v>
      </c>
      <c r="D33" s="219">
        <v>8134</v>
      </c>
      <c r="E33" s="70"/>
      <c r="F33" s="69"/>
      <c r="G33" s="69"/>
      <c r="H33" s="70"/>
    </row>
    <row r="34" ht="17.65" customHeight="1" spans="1:8">
      <c r="A34" s="142" t="s">
        <v>141</v>
      </c>
      <c r="B34" s="69">
        <v>7534</v>
      </c>
      <c r="C34" s="69">
        <v>15678</v>
      </c>
      <c r="D34" s="219">
        <v>11846</v>
      </c>
      <c r="E34" s="70">
        <f t="shared" si="0"/>
        <v>75.5581069013905</v>
      </c>
      <c r="F34" s="69">
        <v>22107</v>
      </c>
      <c r="G34" s="69">
        <f t="shared" si="1"/>
        <v>-10261</v>
      </c>
      <c r="H34" s="70">
        <f t="shared" si="2"/>
        <v>-46.4151626181752</v>
      </c>
    </row>
    <row r="35" ht="17.65" customHeight="1" spans="1:8">
      <c r="A35" s="142" t="s">
        <v>142</v>
      </c>
      <c r="B35" s="69"/>
      <c r="C35" s="69">
        <v>0</v>
      </c>
      <c r="D35" s="69"/>
      <c r="E35" s="70" t="str">
        <f t="shared" si="0"/>
        <v/>
      </c>
      <c r="F35" s="219"/>
      <c r="G35" s="69">
        <f t="shared" si="1"/>
        <v>0</v>
      </c>
      <c r="H35" s="70" t="str">
        <f t="shared" si="2"/>
        <v/>
      </c>
    </row>
    <row r="36" ht="17.65" customHeight="1" spans="1:8">
      <c r="A36" s="142" t="s">
        <v>143</v>
      </c>
      <c r="B36" s="69">
        <f>SUM(B37:B41)</f>
        <v>8386</v>
      </c>
      <c r="C36" s="69">
        <f>SUM(C37:C41)</f>
        <v>20239</v>
      </c>
      <c r="D36" s="69">
        <f>SUM(D37:D41)</f>
        <v>11132</v>
      </c>
      <c r="E36" s="70">
        <f t="shared" si="0"/>
        <v>55.0027175255694</v>
      </c>
      <c r="F36" s="69">
        <v>7177</v>
      </c>
      <c r="G36" s="69">
        <f t="shared" si="1"/>
        <v>3955</v>
      </c>
      <c r="H36" s="70">
        <f t="shared" si="2"/>
        <v>55.1065904974223</v>
      </c>
    </row>
    <row r="37" ht="17.65" customHeight="1" spans="1:8">
      <c r="A37" s="142" t="s">
        <v>144</v>
      </c>
      <c r="B37" s="69"/>
      <c r="C37" s="220">
        <v>0</v>
      </c>
      <c r="D37" s="69">
        <v>0</v>
      </c>
      <c r="E37" s="70" t="str">
        <f t="shared" si="0"/>
        <v/>
      </c>
      <c r="F37" s="219">
        <v>0</v>
      </c>
      <c r="G37" s="69">
        <f t="shared" si="1"/>
        <v>0</v>
      </c>
      <c r="H37" s="70" t="str">
        <f t="shared" si="2"/>
        <v/>
      </c>
    </row>
    <row r="38" ht="17.65" customHeight="1" spans="1:8">
      <c r="A38" s="142" t="s">
        <v>145</v>
      </c>
      <c r="B38" s="69"/>
      <c r="C38" s="69">
        <v>0</v>
      </c>
      <c r="D38" s="69">
        <v>0</v>
      </c>
      <c r="E38" s="70" t="str">
        <f t="shared" si="0"/>
        <v/>
      </c>
      <c r="F38" s="69">
        <v>0</v>
      </c>
      <c r="G38" s="69">
        <f t="shared" si="1"/>
        <v>0</v>
      </c>
      <c r="H38" s="70" t="str">
        <f t="shared" si="2"/>
        <v/>
      </c>
    </row>
    <row r="39" ht="17.65" customHeight="1" spans="1:8">
      <c r="A39" s="142" t="s">
        <v>146</v>
      </c>
      <c r="B39" s="69"/>
      <c r="C39" s="69">
        <v>0</v>
      </c>
      <c r="D39" s="69">
        <v>0</v>
      </c>
      <c r="E39" s="70" t="str">
        <f t="shared" si="0"/>
        <v/>
      </c>
      <c r="F39" s="69">
        <v>0</v>
      </c>
      <c r="G39" s="69">
        <f t="shared" si="1"/>
        <v>0</v>
      </c>
      <c r="H39" s="70" t="str">
        <f t="shared" si="2"/>
        <v/>
      </c>
    </row>
    <row r="40" ht="17.65" customHeight="1" spans="1:8">
      <c r="A40" s="142" t="s">
        <v>147</v>
      </c>
      <c r="B40" s="69">
        <v>8386</v>
      </c>
      <c r="C40" s="69">
        <v>20209</v>
      </c>
      <c r="D40" s="219">
        <v>11102</v>
      </c>
      <c r="E40" s="70">
        <f t="shared" si="0"/>
        <v>54.9359196397645</v>
      </c>
      <c r="F40" s="69">
        <v>7173</v>
      </c>
      <c r="G40" s="69">
        <f t="shared" si="1"/>
        <v>3929</v>
      </c>
      <c r="H40" s="70">
        <f t="shared" si="2"/>
        <v>54.7748501324411</v>
      </c>
    </row>
    <row r="41" ht="17.65" customHeight="1" spans="1:8">
      <c r="A41" s="142" t="s">
        <v>148</v>
      </c>
      <c r="B41" s="69">
        <v>0</v>
      </c>
      <c r="C41" s="69">
        <v>30</v>
      </c>
      <c r="D41" s="69">
        <v>30</v>
      </c>
      <c r="E41" s="70">
        <f t="shared" si="0"/>
        <v>100</v>
      </c>
      <c r="F41" s="219">
        <v>4</v>
      </c>
      <c r="G41" s="69">
        <f t="shared" si="1"/>
        <v>26</v>
      </c>
      <c r="H41" s="70">
        <f t="shared" si="2"/>
        <v>650</v>
      </c>
    </row>
    <row r="42" ht="17.65" customHeight="1" spans="1:8">
      <c r="A42" s="142" t="s">
        <v>149</v>
      </c>
      <c r="B42" s="69">
        <f>SUM(B43:B53)</f>
        <v>194014</v>
      </c>
      <c r="C42" s="69">
        <f>SUM(C43:C53)</f>
        <v>213403</v>
      </c>
      <c r="D42" s="69">
        <f>SUM(D43:D53)</f>
        <v>189008</v>
      </c>
      <c r="E42" s="70">
        <f t="shared" si="0"/>
        <v>88.5685768241309</v>
      </c>
      <c r="F42" s="220">
        <v>188319</v>
      </c>
      <c r="G42" s="69">
        <f t="shared" si="1"/>
        <v>689</v>
      </c>
      <c r="H42" s="70">
        <f t="shared" si="2"/>
        <v>0.365868552827914</v>
      </c>
    </row>
    <row r="43" ht="17.65" customHeight="1" spans="1:8">
      <c r="A43" s="142" t="s">
        <v>150</v>
      </c>
      <c r="B43" s="69">
        <v>127</v>
      </c>
      <c r="C43" s="220">
        <v>213</v>
      </c>
      <c r="D43" s="219">
        <v>183</v>
      </c>
      <c r="E43" s="70">
        <f t="shared" si="0"/>
        <v>85.9154929577465</v>
      </c>
      <c r="F43" s="69">
        <v>350</v>
      </c>
      <c r="G43" s="69">
        <f t="shared" si="1"/>
        <v>-167</v>
      </c>
      <c r="H43" s="70">
        <f t="shared" si="2"/>
        <v>-47.7142857142857</v>
      </c>
    </row>
    <row r="44" ht="17.65" customHeight="1" spans="1:8">
      <c r="A44" s="142" t="s">
        <v>151</v>
      </c>
      <c r="B44" s="69">
        <v>167018</v>
      </c>
      <c r="C44" s="69">
        <v>186135</v>
      </c>
      <c r="D44" s="219">
        <v>166290</v>
      </c>
      <c r="E44" s="70">
        <f t="shared" si="0"/>
        <v>89.3383834313804</v>
      </c>
      <c r="F44" s="69">
        <v>164620</v>
      </c>
      <c r="G44" s="69">
        <f t="shared" si="1"/>
        <v>1670</v>
      </c>
      <c r="H44" s="70">
        <f t="shared" si="2"/>
        <v>1.01445753857368</v>
      </c>
    </row>
    <row r="45" ht="17.65" customHeight="1" spans="1:8">
      <c r="A45" s="142" t="s">
        <v>152</v>
      </c>
      <c r="B45" s="69">
        <v>205</v>
      </c>
      <c r="C45" s="69">
        <v>187</v>
      </c>
      <c r="D45" s="219">
        <v>185</v>
      </c>
      <c r="E45" s="70">
        <f t="shared" si="0"/>
        <v>98.9304812834225</v>
      </c>
      <c r="F45" s="69">
        <v>295</v>
      </c>
      <c r="G45" s="69">
        <f t="shared" si="1"/>
        <v>-110</v>
      </c>
      <c r="H45" s="70">
        <f t="shared" si="2"/>
        <v>-37.2881355932203</v>
      </c>
    </row>
    <row r="46" ht="17.65" customHeight="1" spans="1:8">
      <c r="A46" s="142" t="s">
        <v>153</v>
      </c>
      <c r="B46" s="69">
        <v>697</v>
      </c>
      <c r="C46" s="69">
        <v>1168</v>
      </c>
      <c r="D46" s="219">
        <v>1060</v>
      </c>
      <c r="E46" s="70">
        <f t="shared" si="0"/>
        <v>90.7534246575342</v>
      </c>
      <c r="F46" s="69">
        <v>799</v>
      </c>
      <c r="G46" s="69">
        <f t="shared" si="1"/>
        <v>261</v>
      </c>
      <c r="H46" s="70">
        <f t="shared" si="2"/>
        <v>32.665832290363</v>
      </c>
    </row>
    <row r="47" ht="17.65" customHeight="1" spans="1:8">
      <c r="A47" s="142" t="s">
        <v>154</v>
      </c>
      <c r="B47" s="69">
        <v>1099</v>
      </c>
      <c r="C47" s="69">
        <v>1289</v>
      </c>
      <c r="D47" s="219">
        <v>1227</v>
      </c>
      <c r="E47" s="70">
        <f t="shared" si="0"/>
        <v>95.1900698215671</v>
      </c>
      <c r="F47" s="69">
        <v>1381</v>
      </c>
      <c r="G47" s="69">
        <f t="shared" si="1"/>
        <v>-154</v>
      </c>
      <c r="H47" s="70">
        <f t="shared" si="2"/>
        <v>-11.151339608979</v>
      </c>
    </row>
    <row r="48" ht="17.65" customHeight="1" spans="1:8">
      <c r="A48" s="142" t="s">
        <v>155</v>
      </c>
      <c r="B48" s="69">
        <v>14087</v>
      </c>
      <c r="C48" s="69">
        <v>16577</v>
      </c>
      <c r="D48" s="219">
        <v>14239</v>
      </c>
      <c r="E48" s="70">
        <f t="shared" si="0"/>
        <v>85.8961211316885</v>
      </c>
      <c r="F48" s="69">
        <v>14702</v>
      </c>
      <c r="G48" s="69">
        <f t="shared" si="1"/>
        <v>-463</v>
      </c>
      <c r="H48" s="70">
        <f t="shared" si="2"/>
        <v>-3.14923139708883</v>
      </c>
    </row>
    <row r="49" ht="17.65" customHeight="1" spans="1:8">
      <c r="A49" s="142" t="s">
        <v>156</v>
      </c>
      <c r="B49" s="69">
        <v>558</v>
      </c>
      <c r="C49" s="69">
        <v>502</v>
      </c>
      <c r="D49" s="219">
        <v>502</v>
      </c>
      <c r="E49" s="70">
        <f t="shared" si="0"/>
        <v>100</v>
      </c>
      <c r="F49" s="69">
        <v>493</v>
      </c>
      <c r="G49" s="69">
        <f t="shared" si="1"/>
        <v>9</v>
      </c>
      <c r="H49" s="70">
        <f t="shared" si="2"/>
        <v>1.82555780933063</v>
      </c>
    </row>
    <row r="50" ht="17.65" customHeight="1" spans="1:8">
      <c r="A50" s="142" t="s">
        <v>157</v>
      </c>
      <c r="B50" s="69">
        <v>1398</v>
      </c>
      <c r="C50" s="69">
        <v>1081</v>
      </c>
      <c r="D50" s="219">
        <v>1053</v>
      </c>
      <c r="E50" s="70">
        <f t="shared" si="0"/>
        <v>97.4098057354302</v>
      </c>
      <c r="F50" s="69">
        <v>1097</v>
      </c>
      <c r="G50" s="69">
        <f t="shared" si="1"/>
        <v>-44</v>
      </c>
      <c r="H50" s="70">
        <f t="shared" si="2"/>
        <v>-4.01093892433911</v>
      </c>
    </row>
    <row r="51" ht="17.65" customHeight="1" spans="1:8">
      <c r="A51" s="142" t="s">
        <v>158</v>
      </c>
      <c r="B51" s="69">
        <v>1742</v>
      </c>
      <c r="C51" s="69">
        <v>2020</v>
      </c>
      <c r="D51" s="219">
        <v>1534</v>
      </c>
      <c r="E51" s="70">
        <f t="shared" si="0"/>
        <v>75.9405940594059</v>
      </c>
      <c r="F51" s="69">
        <v>1187</v>
      </c>
      <c r="G51" s="69">
        <f t="shared" si="1"/>
        <v>347</v>
      </c>
      <c r="H51" s="70">
        <f t="shared" si="2"/>
        <v>29.2333614153328</v>
      </c>
    </row>
    <row r="52" ht="17.65" customHeight="1" spans="1:8">
      <c r="A52" s="142" t="s">
        <v>159</v>
      </c>
      <c r="B52" s="69"/>
      <c r="C52" s="69">
        <v>0</v>
      </c>
      <c r="D52" s="219"/>
      <c r="E52" s="70" t="str">
        <f t="shared" si="0"/>
        <v/>
      </c>
      <c r="F52" s="69">
        <v>0</v>
      </c>
      <c r="G52" s="69">
        <f t="shared" si="1"/>
        <v>0</v>
      </c>
      <c r="H52" s="70" t="str">
        <f t="shared" si="2"/>
        <v/>
      </c>
    </row>
    <row r="53" ht="17.65" customHeight="1" spans="1:8">
      <c r="A53" s="142" t="s">
        <v>160</v>
      </c>
      <c r="B53" s="69">
        <v>7083</v>
      </c>
      <c r="C53" s="69">
        <v>4231</v>
      </c>
      <c r="D53" s="219">
        <v>2735</v>
      </c>
      <c r="E53" s="70">
        <f t="shared" si="0"/>
        <v>64.6419286220752</v>
      </c>
      <c r="F53" s="69">
        <v>3395</v>
      </c>
      <c r="G53" s="69">
        <f t="shared" si="1"/>
        <v>-660</v>
      </c>
      <c r="H53" s="70">
        <f t="shared" si="2"/>
        <v>-19.440353460972</v>
      </c>
    </row>
    <row r="54" ht="17.65" customHeight="1" spans="1:8">
      <c r="A54" s="142" t="s">
        <v>161</v>
      </c>
      <c r="B54" s="69">
        <f>SUM(B55:B64)</f>
        <v>1010333</v>
      </c>
      <c r="C54" s="69">
        <f>SUM(C55:C64)</f>
        <v>1184892</v>
      </c>
      <c r="D54" s="69">
        <f>SUM(D55:D64)</f>
        <v>1057507</v>
      </c>
      <c r="E54" s="70">
        <f t="shared" si="0"/>
        <v>89.2492311535566</v>
      </c>
      <c r="F54" s="220">
        <v>1032714</v>
      </c>
      <c r="G54" s="69">
        <f t="shared" si="1"/>
        <v>24793</v>
      </c>
      <c r="H54" s="70">
        <f t="shared" si="2"/>
        <v>2.40076148865998</v>
      </c>
    </row>
    <row r="55" ht="17.65" customHeight="1" spans="1:8">
      <c r="A55" s="142" t="s">
        <v>162</v>
      </c>
      <c r="B55" s="69">
        <v>21747</v>
      </c>
      <c r="C55" s="220">
        <v>22139</v>
      </c>
      <c r="D55" s="69">
        <v>19437</v>
      </c>
      <c r="E55" s="70">
        <f t="shared" si="0"/>
        <v>87.7952933736844</v>
      </c>
      <c r="F55" s="69">
        <v>20675</v>
      </c>
      <c r="G55" s="69">
        <f t="shared" si="1"/>
        <v>-1238</v>
      </c>
      <c r="H55" s="70">
        <f t="shared" si="2"/>
        <v>-5.98790810157195</v>
      </c>
    </row>
    <row r="56" ht="17.65" customHeight="1" spans="1:8">
      <c r="A56" s="142" t="s">
        <v>163</v>
      </c>
      <c r="B56" s="69">
        <v>875306</v>
      </c>
      <c r="C56" s="69">
        <v>988835</v>
      </c>
      <c r="D56" s="69">
        <v>908413</v>
      </c>
      <c r="E56" s="70">
        <f t="shared" si="0"/>
        <v>91.8669949991657</v>
      </c>
      <c r="F56" s="69">
        <v>876134</v>
      </c>
      <c r="G56" s="69">
        <f t="shared" si="1"/>
        <v>32279</v>
      </c>
      <c r="H56" s="70">
        <f t="shared" si="2"/>
        <v>3.68425377853159</v>
      </c>
    </row>
    <row r="57" ht="17.65" customHeight="1" spans="1:8">
      <c r="A57" s="142" t="s">
        <v>164</v>
      </c>
      <c r="B57" s="69">
        <v>75151</v>
      </c>
      <c r="C57" s="69">
        <v>107267</v>
      </c>
      <c r="D57" s="69">
        <v>85995</v>
      </c>
      <c r="E57" s="70">
        <f t="shared" si="0"/>
        <v>80.1691107237081</v>
      </c>
      <c r="F57" s="69">
        <v>88115</v>
      </c>
      <c r="G57" s="69">
        <f t="shared" si="1"/>
        <v>-2120</v>
      </c>
      <c r="H57" s="70">
        <f t="shared" si="2"/>
        <v>-2.40594677410203</v>
      </c>
    </row>
    <row r="58" ht="17.65" customHeight="1" spans="1:8">
      <c r="A58" s="142" t="s">
        <v>165</v>
      </c>
      <c r="B58" s="69">
        <v>40</v>
      </c>
      <c r="C58" s="69">
        <v>20</v>
      </c>
      <c r="D58" s="69">
        <v>20</v>
      </c>
      <c r="E58" s="70">
        <f t="shared" si="0"/>
        <v>100</v>
      </c>
      <c r="F58" s="69">
        <v>27</v>
      </c>
      <c r="G58" s="69">
        <f t="shared" si="1"/>
        <v>-7</v>
      </c>
      <c r="H58" s="70">
        <f t="shared" si="2"/>
        <v>-25.9259259259259</v>
      </c>
    </row>
    <row r="59" ht="17.65" customHeight="1" spans="1:8">
      <c r="A59" s="142" t="s">
        <v>166</v>
      </c>
      <c r="B59" s="69"/>
      <c r="C59" s="69">
        <v>0</v>
      </c>
      <c r="D59" s="69"/>
      <c r="E59" s="70" t="str">
        <f t="shared" si="0"/>
        <v/>
      </c>
      <c r="F59" s="69">
        <v>52</v>
      </c>
      <c r="G59" s="69">
        <f t="shared" si="1"/>
        <v>-52</v>
      </c>
      <c r="H59" s="70">
        <f t="shared" si="2"/>
        <v>-100</v>
      </c>
    </row>
    <row r="60" ht="17.65" customHeight="1" spans="1:8">
      <c r="A60" s="142" t="s">
        <v>167</v>
      </c>
      <c r="B60" s="69"/>
      <c r="C60" s="69">
        <v>0</v>
      </c>
      <c r="D60" s="69"/>
      <c r="E60" s="70" t="str">
        <f t="shared" si="0"/>
        <v/>
      </c>
      <c r="F60" s="69">
        <v>0</v>
      </c>
      <c r="G60" s="69">
        <f t="shared" si="1"/>
        <v>0</v>
      </c>
      <c r="H60" s="70" t="str">
        <f t="shared" si="2"/>
        <v/>
      </c>
    </row>
    <row r="61" ht="17.65" customHeight="1" spans="1:8">
      <c r="A61" s="142" t="s">
        <v>168</v>
      </c>
      <c r="B61" s="69">
        <v>7099</v>
      </c>
      <c r="C61" s="69">
        <v>8734</v>
      </c>
      <c r="D61" s="69">
        <v>8248</v>
      </c>
      <c r="E61" s="70">
        <f t="shared" si="0"/>
        <v>94.4355392718113</v>
      </c>
      <c r="F61" s="69">
        <v>9076</v>
      </c>
      <c r="G61" s="69">
        <f t="shared" si="1"/>
        <v>-828</v>
      </c>
      <c r="H61" s="70">
        <f t="shared" si="2"/>
        <v>-9.12296165711767</v>
      </c>
    </row>
    <row r="62" ht="17.65" customHeight="1" spans="1:8">
      <c r="A62" s="142" t="s">
        <v>169</v>
      </c>
      <c r="B62" s="69">
        <v>16089</v>
      </c>
      <c r="C62" s="69">
        <v>22997</v>
      </c>
      <c r="D62" s="69">
        <v>21866</v>
      </c>
      <c r="E62" s="70">
        <f t="shared" si="0"/>
        <v>95.0819672131148</v>
      </c>
      <c r="F62" s="69">
        <v>21636</v>
      </c>
      <c r="G62" s="69">
        <f t="shared" si="1"/>
        <v>230</v>
      </c>
      <c r="H62" s="70">
        <f t="shared" si="2"/>
        <v>1.06304307635422</v>
      </c>
    </row>
    <row r="63" ht="17.65" customHeight="1" spans="1:8">
      <c r="A63" s="142" t="s">
        <v>170</v>
      </c>
      <c r="B63" s="69">
        <v>10002</v>
      </c>
      <c r="C63" s="69">
        <v>23059</v>
      </c>
      <c r="D63" s="69">
        <v>9066</v>
      </c>
      <c r="E63" s="70">
        <f t="shared" si="0"/>
        <v>39.3165358428379</v>
      </c>
      <c r="F63" s="69">
        <v>9914</v>
      </c>
      <c r="G63" s="69">
        <f t="shared" si="1"/>
        <v>-848</v>
      </c>
      <c r="H63" s="70">
        <f t="shared" si="2"/>
        <v>-8.55356062134356</v>
      </c>
    </row>
    <row r="64" ht="17.65" customHeight="1" spans="1:8">
      <c r="A64" s="142" t="s">
        <v>171</v>
      </c>
      <c r="B64" s="69">
        <v>4899</v>
      </c>
      <c r="C64" s="69">
        <v>11841</v>
      </c>
      <c r="D64" s="69">
        <v>4462</v>
      </c>
      <c r="E64" s="70">
        <f t="shared" si="0"/>
        <v>37.6826281564057</v>
      </c>
      <c r="F64" s="69">
        <v>7085</v>
      </c>
      <c r="G64" s="69">
        <f t="shared" si="1"/>
        <v>-2623</v>
      </c>
      <c r="H64" s="70">
        <f t="shared" si="2"/>
        <v>-37.0218772053634</v>
      </c>
    </row>
    <row r="65" ht="17.65" customHeight="1" spans="1:8">
      <c r="A65" s="142" t="s">
        <v>172</v>
      </c>
      <c r="B65" s="69">
        <f>SUM(B66:B75)</f>
        <v>21378</v>
      </c>
      <c r="C65" s="69">
        <f>SUM(C66:C75)</f>
        <v>58708</v>
      </c>
      <c r="D65" s="69">
        <f>SUM(D66:D75)</f>
        <v>42911</v>
      </c>
      <c r="E65" s="70">
        <f t="shared" si="0"/>
        <v>73.0922531852558</v>
      </c>
      <c r="F65" s="220">
        <v>33464</v>
      </c>
      <c r="G65" s="69">
        <f t="shared" si="1"/>
        <v>9447</v>
      </c>
      <c r="H65" s="70">
        <f t="shared" si="2"/>
        <v>28.2303370786517</v>
      </c>
    </row>
    <row r="66" ht="17.65" customHeight="1" spans="1:8">
      <c r="A66" s="142" t="s">
        <v>173</v>
      </c>
      <c r="B66" s="69">
        <v>8662</v>
      </c>
      <c r="C66" s="220">
        <v>9072</v>
      </c>
      <c r="D66" s="219">
        <v>8908</v>
      </c>
      <c r="E66" s="70">
        <f t="shared" si="0"/>
        <v>98.1922398589065</v>
      </c>
      <c r="F66" s="69">
        <v>4463</v>
      </c>
      <c r="G66" s="69">
        <f t="shared" si="1"/>
        <v>4445</v>
      </c>
      <c r="H66" s="70">
        <f t="shared" si="2"/>
        <v>99.5966838449473</v>
      </c>
    </row>
    <row r="67" ht="17.65" customHeight="1" spans="1:8">
      <c r="A67" s="142" t="s">
        <v>174</v>
      </c>
      <c r="B67" s="69">
        <v>1028</v>
      </c>
      <c r="C67" s="69">
        <v>1528</v>
      </c>
      <c r="D67" s="219">
        <v>1119</v>
      </c>
      <c r="E67" s="70">
        <f t="shared" si="0"/>
        <v>73.2329842931937</v>
      </c>
      <c r="F67" s="69">
        <v>3716</v>
      </c>
      <c r="G67" s="69">
        <f t="shared" si="1"/>
        <v>-2597</v>
      </c>
      <c r="H67" s="70">
        <f t="shared" si="2"/>
        <v>-69.8869752421959</v>
      </c>
    </row>
    <row r="68" ht="17.65" customHeight="1" spans="1:8">
      <c r="A68" s="142" t="s">
        <v>175</v>
      </c>
      <c r="B68" s="69">
        <v>200</v>
      </c>
      <c r="C68" s="69">
        <v>1731</v>
      </c>
      <c r="D68" s="219">
        <v>495</v>
      </c>
      <c r="E68" s="70">
        <f t="shared" si="0"/>
        <v>28.5961871750433</v>
      </c>
      <c r="F68" s="69">
        <v>2002</v>
      </c>
      <c r="G68" s="69">
        <f t="shared" si="1"/>
        <v>-1507</v>
      </c>
      <c r="H68" s="70">
        <f t="shared" si="2"/>
        <v>-75.2747252747253</v>
      </c>
    </row>
    <row r="69" ht="17.65" customHeight="1" spans="1:8">
      <c r="A69" s="142" t="s">
        <v>176</v>
      </c>
      <c r="B69" s="69">
        <v>1196</v>
      </c>
      <c r="C69" s="69">
        <v>9094</v>
      </c>
      <c r="D69" s="219">
        <v>7250</v>
      </c>
      <c r="E69" s="70">
        <f t="shared" si="0"/>
        <v>79.7228942159666</v>
      </c>
      <c r="F69" s="69">
        <v>4864</v>
      </c>
      <c r="G69" s="69">
        <f t="shared" si="1"/>
        <v>2386</v>
      </c>
      <c r="H69" s="70">
        <f t="shared" si="2"/>
        <v>49.0542763157895</v>
      </c>
    </row>
    <row r="70" ht="17.65" customHeight="1" spans="1:8">
      <c r="A70" s="142" t="s">
        <v>177</v>
      </c>
      <c r="B70" s="69">
        <v>762</v>
      </c>
      <c r="C70" s="69">
        <v>1554</v>
      </c>
      <c r="D70" s="219">
        <v>894</v>
      </c>
      <c r="E70" s="70">
        <f t="shared" si="0"/>
        <v>57.5289575289575</v>
      </c>
      <c r="F70" s="69">
        <v>979</v>
      </c>
      <c r="G70" s="69">
        <f t="shared" si="1"/>
        <v>-85</v>
      </c>
      <c r="H70" s="70">
        <f t="shared" si="2"/>
        <v>-8.68232890704801</v>
      </c>
    </row>
    <row r="71" ht="17.65" customHeight="1" spans="1:8">
      <c r="A71" s="142" t="s">
        <v>178</v>
      </c>
      <c r="B71" s="69">
        <v>295</v>
      </c>
      <c r="C71" s="69">
        <v>295</v>
      </c>
      <c r="D71" s="219">
        <v>249</v>
      </c>
      <c r="E71" s="70">
        <f t="shared" ref="E71:E134" si="3">IF(C71=0,"",SUM(D71/C71)*100)</f>
        <v>84.406779661017</v>
      </c>
      <c r="F71" s="69">
        <v>420</v>
      </c>
      <c r="G71" s="69">
        <f t="shared" ref="G71:G134" si="4">D71-F71</f>
        <v>-171</v>
      </c>
      <c r="H71" s="70">
        <f t="shared" ref="H71:H134" si="5">IF(F71=0,"",SUM(G71/F71)*100)</f>
        <v>-40.7142857142857</v>
      </c>
    </row>
    <row r="72" ht="17.65" customHeight="1" spans="1:8">
      <c r="A72" s="142" t="s">
        <v>179</v>
      </c>
      <c r="B72" s="69">
        <v>1598</v>
      </c>
      <c r="C72" s="69">
        <v>1715</v>
      </c>
      <c r="D72" s="219">
        <v>1357</v>
      </c>
      <c r="E72" s="70">
        <f t="shared" si="3"/>
        <v>79.1253644314869</v>
      </c>
      <c r="F72" s="69">
        <v>1737</v>
      </c>
      <c r="G72" s="69">
        <f t="shared" si="4"/>
        <v>-380</v>
      </c>
      <c r="H72" s="70">
        <f t="shared" si="5"/>
        <v>-21.8767990788716</v>
      </c>
    </row>
    <row r="73" ht="17.65" customHeight="1" spans="1:8">
      <c r="A73" s="142" t="s">
        <v>180</v>
      </c>
      <c r="B73" s="69">
        <v>1580</v>
      </c>
      <c r="C73" s="69">
        <v>1403</v>
      </c>
      <c r="D73" s="219">
        <v>781</v>
      </c>
      <c r="E73" s="70">
        <f t="shared" si="3"/>
        <v>55.6664290805417</v>
      </c>
      <c r="F73" s="69">
        <v>60</v>
      </c>
      <c r="G73" s="69">
        <f t="shared" si="4"/>
        <v>721</v>
      </c>
      <c r="H73" s="70">
        <f t="shared" si="5"/>
        <v>1201.66666666667</v>
      </c>
    </row>
    <row r="74" ht="17.65" customHeight="1" spans="1:8">
      <c r="A74" s="142" t="s">
        <v>181</v>
      </c>
      <c r="B74" s="69"/>
      <c r="C74" s="69">
        <v>1835</v>
      </c>
      <c r="D74" s="219">
        <v>1835</v>
      </c>
      <c r="E74" s="70">
        <f t="shared" si="3"/>
        <v>100</v>
      </c>
      <c r="F74" s="69">
        <v>965</v>
      </c>
      <c r="G74" s="69">
        <f t="shared" si="4"/>
        <v>870</v>
      </c>
      <c r="H74" s="70">
        <f t="shared" si="5"/>
        <v>90.1554404145078</v>
      </c>
    </row>
    <row r="75" ht="17.65" customHeight="1" spans="1:8">
      <c r="A75" s="142" t="s">
        <v>182</v>
      </c>
      <c r="B75" s="69">
        <v>6057</v>
      </c>
      <c r="C75" s="69">
        <v>30481</v>
      </c>
      <c r="D75" s="219">
        <v>20023</v>
      </c>
      <c r="E75" s="70">
        <f t="shared" si="3"/>
        <v>65.6901020307733</v>
      </c>
      <c r="F75" s="69">
        <v>14258</v>
      </c>
      <c r="G75" s="69">
        <f t="shared" si="4"/>
        <v>5765</v>
      </c>
      <c r="H75" s="70">
        <f t="shared" si="5"/>
        <v>40.4334408752981</v>
      </c>
    </row>
    <row r="76" ht="17.65" customHeight="1" spans="1:8">
      <c r="A76" s="142" t="s">
        <v>183</v>
      </c>
      <c r="B76" s="69">
        <f>SUM(B77:B82)</f>
        <v>73451</v>
      </c>
      <c r="C76" s="69">
        <f>SUM(C77:C82)</f>
        <v>101589</v>
      </c>
      <c r="D76" s="69">
        <f>SUM(D77:D82)</f>
        <v>76899</v>
      </c>
      <c r="E76" s="70">
        <f t="shared" si="3"/>
        <v>75.6961875793639</v>
      </c>
      <c r="F76" s="220">
        <v>89089</v>
      </c>
      <c r="G76" s="69">
        <f t="shared" si="4"/>
        <v>-12190</v>
      </c>
      <c r="H76" s="70">
        <f t="shared" si="5"/>
        <v>-13.6829462672159</v>
      </c>
    </row>
    <row r="77" ht="17.65" customHeight="1" spans="1:8">
      <c r="A77" s="142" t="s">
        <v>184</v>
      </c>
      <c r="B77" s="69">
        <v>32078</v>
      </c>
      <c r="C77" s="220">
        <v>43093</v>
      </c>
      <c r="D77" s="219">
        <v>32694</v>
      </c>
      <c r="E77" s="70">
        <f t="shared" si="3"/>
        <v>75.8684705172534</v>
      </c>
      <c r="F77" s="69">
        <v>38962</v>
      </c>
      <c r="G77" s="69">
        <f t="shared" si="4"/>
        <v>-6268</v>
      </c>
      <c r="H77" s="70">
        <f t="shared" si="5"/>
        <v>-16.0874698424106</v>
      </c>
    </row>
    <row r="78" ht="17.65" customHeight="1" spans="1:8">
      <c r="A78" s="142" t="s">
        <v>185</v>
      </c>
      <c r="B78" s="69">
        <v>12903</v>
      </c>
      <c r="C78" s="69">
        <v>15623</v>
      </c>
      <c r="D78" s="219">
        <v>11422</v>
      </c>
      <c r="E78" s="70">
        <f t="shared" si="3"/>
        <v>73.1101581002368</v>
      </c>
      <c r="F78" s="69">
        <v>13206</v>
      </c>
      <c r="G78" s="69">
        <f t="shared" si="4"/>
        <v>-1784</v>
      </c>
      <c r="H78" s="70">
        <f t="shared" si="5"/>
        <v>-13.5090110555808</v>
      </c>
    </row>
    <row r="79" ht="17.65" customHeight="1" spans="1:8">
      <c r="A79" s="142" t="s">
        <v>186</v>
      </c>
      <c r="B79" s="69">
        <v>5659</v>
      </c>
      <c r="C79" s="69">
        <v>9725</v>
      </c>
      <c r="D79" s="219">
        <v>6775</v>
      </c>
      <c r="E79" s="70">
        <f t="shared" si="3"/>
        <v>69.6658097686375</v>
      </c>
      <c r="F79" s="69">
        <v>9783</v>
      </c>
      <c r="G79" s="69">
        <f t="shared" si="4"/>
        <v>-3008</v>
      </c>
      <c r="H79" s="70">
        <f t="shared" si="5"/>
        <v>-30.7472145558622</v>
      </c>
    </row>
    <row r="80" ht="17.65" customHeight="1" spans="1:8">
      <c r="A80" s="142" t="s">
        <v>187</v>
      </c>
      <c r="B80" s="69">
        <v>2834</v>
      </c>
      <c r="C80" s="69">
        <v>3003</v>
      </c>
      <c r="D80" s="219">
        <v>2783</v>
      </c>
      <c r="E80" s="70">
        <f t="shared" si="3"/>
        <v>92.6739926739927</v>
      </c>
      <c r="F80" s="69">
        <v>3008</v>
      </c>
      <c r="G80" s="69">
        <f t="shared" si="4"/>
        <v>-225</v>
      </c>
      <c r="H80" s="70">
        <f t="shared" si="5"/>
        <v>-7.48005319148936</v>
      </c>
    </row>
    <row r="81" ht="17.65" customHeight="1" spans="1:8">
      <c r="A81" s="142" t="s">
        <v>188</v>
      </c>
      <c r="B81" s="69">
        <v>15331</v>
      </c>
      <c r="C81" s="69">
        <v>18106</v>
      </c>
      <c r="D81" s="219">
        <v>16799</v>
      </c>
      <c r="E81" s="70">
        <f t="shared" si="3"/>
        <v>92.7813984314592</v>
      </c>
      <c r="F81" s="69">
        <v>19854</v>
      </c>
      <c r="G81" s="69">
        <f t="shared" si="4"/>
        <v>-3055</v>
      </c>
      <c r="H81" s="70">
        <f t="shared" si="5"/>
        <v>-15.387327490682</v>
      </c>
    </row>
    <row r="82" ht="17.65" customHeight="1" spans="1:8">
      <c r="A82" s="142" t="s">
        <v>189</v>
      </c>
      <c r="B82" s="69">
        <v>4646</v>
      </c>
      <c r="C82" s="69">
        <v>12039</v>
      </c>
      <c r="D82" s="219">
        <v>6426</v>
      </c>
      <c r="E82" s="70">
        <f t="shared" si="3"/>
        <v>53.3765262895589</v>
      </c>
      <c r="F82" s="69">
        <v>4276</v>
      </c>
      <c r="G82" s="69">
        <f t="shared" si="4"/>
        <v>2150</v>
      </c>
      <c r="H82" s="70">
        <f t="shared" si="5"/>
        <v>50.2806361085126</v>
      </c>
    </row>
    <row r="83" ht="17.65" customHeight="1" spans="1:8">
      <c r="A83" s="142" t="s">
        <v>190</v>
      </c>
      <c r="B83" s="69">
        <f>SUM(B84:B104)</f>
        <v>1189201</v>
      </c>
      <c r="C83" s="69">
        <f>SUM(C84:C104)</f>
        <v>1334338</v>
      </c>
      <c r="D83" s="69">
        <f>SUM(D84:D104)</f>
        <v>1240033</v>
      </c>
      <c r="E83" s="70">
        <f t="shared" si="3"/>
        <v>92.9324503986246</v>
      </c>
      <c r="F83" s="220">
        <v>1237639</v>
      </c>
      <c r="G83" s="69">
        <f t="shared" si="4"/>
        <v>2394</v>
      </c>
      <c r="H83" s="70">
        <f t="shared" si="5"/>
        <v>0.193432818455139</v>
      </c>
    </row>
    <row r="84" ht="17.65" customHeight="1" spans="1:8">
      <c r="A84" s="142" t="s">
        <v>191</v>
      </c>
      <c r="B84" s="69">
        <v>35770</v>
      </c>
      <c r="C84" s="220">
        <v>40359</v>
      </c>
      <c r="D84" s="219">
        <v>31146</v>
      </c>
      <c r="E84" s="70">
        <f t="shared" si="3"/>
        <v>77.1723779082732</v>
      </c>
      <c r="F84" s="69">
        <v>38685</v>
      </c>
      <c r="G84" s="69">
        <f t="shared" si="4"/>
        <v>-7539</v>
      </c>
      <c r="H84" s="70">
        <f t="shared" si="5"/>
        <v>-19.4881737107406</v>
      </c>
    </row>
    <row r="85" ht="17.65" customHeight="1" spans="1:8">
      <c r="A85" s="142" t="s">
        <v>192</v>
      </c>
      <c r="B85" s="69">
        <v>10081</v>
      </c>
      <c r="C85" s="69">
        <v>13233</v>
      </c>
      <c r="D85" s="219">
        <v>9664</v>
      </c>
      <c r="E85" s="70">
        <f t="shared" si="3"/>
        <v>73.0295473437618</v>
      </c>
      <c r="F85" s="69">
        <v>11626</v>
      </c>
      <c r="G85" s="69">
        <f t="shared" si="4"/>
        <v>-1962</v>
      </c>
      <c r="H85" s="70">
        <f t="shared" si="5"/>
        <v>-16.875967658696</v>
      </c>
    </row>
    <row r="86" ht="17.65" customHeight="1" spans="1:8">
      <c r="A86" s="142" t="s">
        <v>193</v>
      </c>
      <c r="B86" s="69"/>
      <c r="C86" s="69">
        <v>0</v>
      </c>
      <c r="D86" s="219"/>
      <c r="E86" s="70" t="str">
        <f t="shared" si="3"/>
        <v/>
      </c>
      <c r="F86" s="69">
        <v>0</v>
      </c>
      <c r="G86" s="69">
        <f t="shared" si="4"/>
        <v>0</v>
      </c>
      <c r="H86" s="70" t="str">
        <f t="shared" si="5"/>
        <v/>
      </c>
    </row>
    <row r="87" ht="17.65" customHeight="1" spans="1:8">
      <c r="A87" s="142" t="s">
        <v>194</v>
      </c>
      <c r="B87" s="69">
        <v>643349</v>
      </c>
      <c r="C87" s="69">
        <v>666256</v>
      </c>
      <c r="D87" s="219">
        <v>632298</v>
      </c>
      <c r="E87" s="70">
        <f t="shared" si="3"/>
        <v>94.9031603467736</v>
      </c>
      <c r="F87" s="69">
        <v>677019</v>
      </c>
      <c r="G87" s="69">
        <f t="shared" si="4"/>
        <v>-44721</v>
      </c>
      <c r="H87" s="70">
        <f t="shared" si="5"/>
        <v>-6.60557532358767</v>
      </c>
    </row>
    <row r="88" ht="17.65" customHeight="1" spans="1:8">
      <c r="A88" s="142" t="s">
        <v>195</v>
      </c>
      <c r="B88" s="69">
        <v>9</v>
      </c>
      <c r="C88" s="69">
        <v>1189</v>
      </c>
      <c r="D88" s="219">
        <v>862</v>
      </c>
      <c r="E88" s="70">
        <f t="shared" si="3"/>
        <v>72.497897392767</v>
      </c>
      <c r="F88" s="69">
        <v>1219</v>
      </c>
      <c r="G88" s="69">
        <f t="shared" si="4"/>
        <v>-357</v>
      </c>
      <c r="H88" s="70">
        <f t="shared" si="5"/>
        <v>-29.2863002461034</v>
      </c>
    </row>
    <row r="89" ht="17.65" customHeight="1" spans="1:8">
      <c r="A89" s="142" t="s">
        <v>196</v>
      </c>
      <c r="B89" s="69">
        <v>34909</v>
      </c>
      <c r="C89" s="69">
        <v>41377</v>
      </c>
      <c r="D89" s="219">
        <v>38414</v>
      </c>
      <c r="E89" s="70">
        <f t="shared" si="3"/>
        <v>92.8390168451072</v>
      </c>
      <c r="F89" s="69">
        <v>41840</v>
      </c>
      <c r="G89" s="69">
        <f t="shared" si="4"/>
        <v>-3426</v>
      </c>
      <c r="H89" s="70">
        <f t="shared" si="5"/>
        <v>-8.18833652007648</v>
      </c>
    </row>
    <row r="90" ht="17.65" customHeight="1" spans="1:8">
      <c r="A90" s="142" t="s">
        <v>197</v>
      </c>
      <c r="B90" s="69">
        <v>81869</v>
      </c>
      <c r="C90" s="69">
        <v>51525</v>
      </c>
      <c r="D90" s="219">
        <v>45473</v>
      </c>
      <c r="E90" s="70">
        <f t="shared" si="3"/>
        <v>88.2542455118874</v>
      </c>
      <c r="F90" s="69">
        <v>48337</v>
      </c>
      <c r="G90" s="69">
        <f t="shared" si="4"/>
        <v>-2864</v>
      </c>
      <c r="H90" s="70">
        <f t="shared" si="5"/>
        <v>-5.92506775348077</v>
      </c>
    </row>
    <row r="91" ht="17.65" customHeight="1" spans="1:8">
      <c r="A91" s="142" t="s">
        <v>198</v>
      </c>
      <c r="B91" s="69">
        <v>21882</v>
      </c>
      <c r="C91" s="69">
        <v>23398</v>
      </c>
      <c r="D91" s="219">
        <v>20859</v>
      </c>
      <c r="E91" s="70">
        <f t="shared" si="3"/>
        <v>89.148645183349</v>
      </c>
      <c r="F91" s="69">
        <v>19447</v>
      </c>
      <c r="G91" s="69">
        <f t="shared" si="4"/>
        <v>1412</v>
      </c>
      <c r="H91" s="70">
        <f t="shared" si="5"/>
        <v>7.26076001439811</v>
      </c>
    </row>
    <row r="92" ht="17.65" customHeight="1" spans="1:8">
      <c r="A92" s="142" t="s">
        <v>199</v>
      </c>
      <c r="B92" s="69">
        <v>32898</v>
      </c>
      <c r="C92" s="69">
        <v>45926</v>
      </c>
      <c r="D92" s="219">
        <v>41801</v>
      </c>
      <c r="E92" s="70">
        <f t="shared" si="3"/>
        <v>91.0181596481296</v>
      </c>
      <c r="F92" s="69">
        <v>46609</v>
      </c>
      <c r="G92" s="69">
        <f t="shared" si="4"/>
        <v>-4808</v>
      </c>
      <c r="H92" s="70">
        <f t="shared" si="5"/>
        <v>-10.3156042824347</v>
      </c>
    </row>
    <row r="93" ht="17.65" customHeight="1" spans="1:8">
      <c r="A93" s="142" t="s">
        <v>200</v>
      </c>
      <c r="B93" s="69">
        <v>18708</v>
      </c>
      <c r="C93" s="69">
        <v>29640</v>
      </c>
      <c r="D93" s="219">
        <v>26879</v>
      </c>
      <c r="E93" s="70">
        <f t="shared" si="3"/>
        <v>90.6848852901484</v>
      </c>
      <c r="F93" s="69">
        <v>22677</v>
      </c>
      <c r="G93" s="69">
        <f t="shared" si="4"/>
        <v>4202</v>
      </c>
      <c r="H93" s="70">
        <f t="shared" si="5"/>
        <v>18.5297878908145</v>
      </c>
    </row>
    <row r="94" ht="17.65" customHeight="1" spans="1:8">
      <c r="A94" s="142" t="s">
        <v>201</v>
      </c>
      <c r="B94" s="69">
        <v>1557</v>
      </c>
      <c r="C94" s="69">
        <v>1577</v>
      </c>
      <c r="D94" s="219">
        <v>1549</v>
      </c>
      <c r="E94" s="70">
        <f t="shared" si="3"/>
        <v>98.2244768547876</v>
      </c>
      <c r="F94" s="69">
        <v>1424</v>
      </c>
      <c r="G94" s="69">
        <f t="shared" si="4"/>
        <v>125</v>
      </c>
      <c r="H94" s="70">
        <f t="shared" si="5"/>
        <v>8.77808988764045</v>
      </c>
    </row>
    <row r="95" ht="17.65" customHeight="1" spans="1:8">
      <c r="A95" s="142" t="s">
        <v>202</v>
      </c>
      <c r="B95" s="69">
        <v>41884</v>
      </c>
      <c r="C95" s="69">
        <v>154969</v>
      </c>
      <c r="D95" s="219">
        <v>154945</v>
      </c>
      <c r="E95" s="70">
        <f t="shared" si="3"/>
        <v>99.9845130316386</v>
      </c>
      <c r="F95" s="69">
        <v>145269</v>
      </c>
      <c r="G95" s="69">
        <f t="shared" si="4"/>
        <v>9676</v>
      </c>
      <c r="H95" s="70">
        <f t="shared" si="5"/>
        <v>6.66074661490063</v>
      </c>
    </row>
    <row r="96" ht="17.65" customHeight="1" spans="1:8">
      <c r="A96" s="142" t="s">
        <v>203</v>
      </c>
      <c r="B96" s="69">
        <v>3510</v>
      </c>
      <c r="C96" s="69">
        <v>8199</v>
      </c>
      <c r="D96" s="219">
        <v>7252</v>
      </c>
      <c r="E96" s="70">
        <f t="shared" si="3"/>
        <v>88.4498109525552</v>
      </c>
      <c r="F96" s="69">
        <v>5625</v>
      </c>
      <c r="G96" s="69">
        <f t="shared" si="4"/>
        <v>1627</v>
      </c>
      <c r="H96" s="70">
        <f t="shared" si="5"/>
        <v>28.9244444444444</v>
      </c>
    </row>
    <row r="97" ht="17.65" customHeight="1" spans="1:8">
      <c r="A97" s="142" t="s">
        <v>204</v>
      </c>
      <c r="B97" s="69">
        <v>17024</v>
      </c>
      <c r="C97" s="69">
        <v>25078</v>
      </c>
      <c r="D97" s="219">
        <v>24444</v>
      </c>
      <c r="E97" s="70">
        <f t="shared" si="3"/>
        <v>97.4718877103437</v>
      </c>
      <c r="F97" s="69">
        <v>23365</v>
      </c>
      <c r="G97" s="69">
        <f t="shared" si="4"/>
        <v>1079</v>
      </c>
      <c r="H97" s="70">
        <f t="shared" si="5"/>
        <v>4.61801840359512</v>
      </c>
    </row>
    <row r="98" ht="17.65" customHeight="1" spans="1:8">
      <c r="A98" s="221" t="s">
        <v>205</v>
      </c>
      <c r="B98" s="69"/>
      <c r="C98" s="69">
        <v>0</v>
      </c>
      <c r="D98" s="219"/>
      <c r="E98" s="70" t="str">
        <f t="shared" si="3"/>
        <v/>
      </c>
      <c r="F98" s="69">
        <v>0</v>
      </c>
      <c r="G98" s="69">
        <f t="shared" si="4"/>
        <v>0</v>
      </c>
      <c r="H98" s="70" t="str">
        <f t="shared" si="5"/>
        <v/>
      </c>
    </row>
    <row r="99" ht="17.65" customHeight="1" spans="1:8">
      <c r="A99" s="184" t="s">
        <v>206</v>
      </c>
      <c r="B99" s="69">
        <v>440</v>
      </c>
      <c r="C99" s="69">
        <v>4930</v>
      </c>
      <c r="D99" s="219">
        <v>4902</v>
      </c>
      <c r="E99" s="70">
        <f t="shared" si="3"/>
        <v>99.4320486815416</v>
      </c>
      <c r="F99" s="69">
        <v>557</v>
      </c>
      <c r="G99" s="69">
        <f t="shared" si="4"/>
        <v>4345</v>
      </c>
      <c r="H99" s="70">
        <f t="shared" si="5"/>
        <v>780.071813285458</v>
      </c>
    </row>
    <row r="100" ht="17.65" customHeight="1" spans="1:8">
      <c r="A100" s="221" t="s">
        <v>207</v>
      </c>
      <c r="B100" s="69">
        <v>171347</v>
      </c>
      <c r="C100" s="219">
        <v>182615</v>
      </c>
      <c r="D100" s="219">
        <v>167707</v>
      </c>
      <c r="E100" s="70">
        <f t="shared" si="3"/>
        <v>91.836377077458</v>
      </c>
      <c r="F100" s="69">
        <v>117962</v>
      </c>
      <c r="G100" s="69">
        <f t="shared" si="4"/>
        <v>49745</v>
      </c>
      <c r="H100" s="70">
        <f t="shared" si="5"/>
        <v>42.1703599464234</v>
      </c>
    </row>
    <row r="101" ht="17.65" customHeight="1" spans="1:8">
      <c r="A101" s="221" t="s">
        <v>208</v>
      </c>
      <c r="B101" s="69">
        <v>148</v>
      </c>
      <c r="C101" s="219">
        <v>0</v>
      </c>
      <c r="D101" s="219"/>
      <c r="E101" s="70" t="str">
        <f t="shared" si="3"/>
        <v/>
      </c>
      <c r="F101" s="69">
        <v>256</v>
      </c>
      <c r="G101" s="69">
        <f t="shared" si="4"/>
        <v>-256</v>
      </c>
      <c r="H101" s="70">
        <f t="shared" si="5"/>
        <v>-100</v>
      </c>
    </row>
    <row r="102" ht="17.65" customHeight="1" spans="1:8">
      <c r="A102" s="184" t="s">
        <v>209</v>
      </c>
      <c r="B102" s="69">
        <v>6837</v>
      </c>
      <c r="C102" s="219">
        <v>9264</v>
      </c>
      <c r="D102" s="219">
        <v>8297</v>
      </c>
      <c r="E102" s="70">
        <f t="shared" si="3"/>
        <v>89.5617443868739</v>
      </c>
      <c r="F102" s="69">
        <v>7261</v>
      </c>
      <c r="G102" s="69">
        <f t="shared" si="4"/>
        <v>1036</v>
      </c>
      <c r="H102" s="70">
        <f t="shared" si="5"/>
        <v>14.268007161548</v>
      </c>
    </row>
    <row r="103" ht="17.65" customHeight="1" spans="1:8">
      <c r="A103" s="142" t="s">
        <v>210</v>
      </c>
      <c r="B103" s="69">
        <v>324</v>
      </c>
      <c r="C103" s="219">
        <v>979</v>
      </c>
      <c r="D103" s="219">
        <v>972</v>
      </c>
      <c r="E103" s="70">
        <f t="shared" si="3"/>
        <v>99.2849846782431</v>
      </c>
      <c r="F103" s="69">
        <v>1254</v>
      </c>
      <c r="G103" s="69">
        <f t="shared" si="4"/>
        <v>-282</v>
      </c>
      <c r="H103" s="70">
        <f t="shared" si="5"/>
        <v>-22.488038277512</v>
      </c>
    </row>
    <row r="104" ht="17.65" customHeight="1" spans="1:8">
      <c r="A104" s="142" t="s">
        <v>211</v>
      </c>
      <c r="B104" s="69">
        <v>66655</v>
      </c>
      <c r="C104" s="219">
        <v>33824</v>
      </c>
      <c r="D104" s="219">
        <v>22569</v>
      </c>
      <c r="E104" s="70">
        <f t="shared" si="3"/>
        <v>66.7248107852412</v>
      </c>
      <c r="F104" s="69">
        <v>27207</v>
      </c>
      <c r="G104" s="69">
        <f t="shared" si="4"/>
        <v>-4638</v>
      </c>
      <c r="H104" s="70">
        <f t="shared" si="5"/>
        <v>-17.0470834711655</v>
      </c>
    </row>
    <row r="105" ht="17.65" customHeight="1" spans="1:8">
      <c r="A105" s="142" t="s">
        <v>212</v>
      </c>
      <c r="B105" s="69">
        <f>SUM(B106:B119)</f>
        <v>537069</v>
      </c>
      <c r="C105" s="69">
        <f>SUM(C106:C119)</f>
        <v>657849</v>
      </c>
      <c r="D105" s="69">
        <f>SUM(D106:D119)</f>
        <v>592276</v>
      </c>
      <c r="E105" s="70">
        <f t="shared" si="3"/>
        <v>90.0322110393114</v>
      </c>
      <c r="F105" s="220">
        <v>597605</v>
      </c>
      <c r="G105" s="69">
        <f t="shared" si="4"/>
        <v>-5329</v>
      </c>
      <c r="H105" s="70">
        <f t="shared" si="5"/>
        <v>-0.891726140176203</v>
      </c>
    </row>
    <row r="106" ht="17.65" customHeight="1" spans="1:8">
      <c r="A106" s="142" t="s">
        <v>213</v>
      </c>
      <c r="B106" s="69">
        <v>6598</v>
      </c>
      <c r="C106" s="220">
        <v>21111</v>
      </c>
      <c r="D106" s="219">
        <v>14765</v>
      </c>
      <c r="E106" s="70">
        <f t="shared" si="3"/>
        <v>69.939841788641</v>
      </c>
      <c r="F106" s="69">
        <v>13224</v>
      </c>
      <c r="G106" s="69">
        <f t="shared" si="4"/>
        <v>1541</v>
      </c>
      <c r="H106" s="70">
        <f t="shared" si="5"/>
        <v>11.6530550514217</v>
      </c>
    </row>
    <row r="107" ht="17.65" customHeight="1" spans="1:8">
      <c r="A107" s="142" t="s">
        <v>214</v>
      </c>
      <c r="B107" s="69">
        <v>55119</v>
      </c>
      <c r="C107" s="69">
        <v>90845</v>
      </c>
      <c r="D107" s="219">
        <v>71995</v>
      </c>
      <c r="E107" s="70">
        <f t="shared" si="3"/>
        <v>79.2503715119159</v>
      </c>
      <c r="F107" s="69">
        <v>55155</v>
      </c>
      <c r="G107" s="69">
        <f t="shared" si="4"/>
        <v>16840</v>
      </c>
      <c r="H107" s="70">
        <f t="shared" si="5"/>
        <v>30.5321367056477</v>
      </c>
    </row>
    <row r="108" ht="17.65" customHeight="1" spans="1:8">
      <c r="A108" s="142" t="s">
        <v>215</v>
      </c>
      <c r="B108" s="69">
        <v>65472</v>
      </c>
      <c r="C108" s="69">
        <v>65387</v>
      </c>
      <c r="D108" s="219">
        <v>62000</v>
      </c>
      <c r="E108" s="70">
        <f t="shared" si="3"/>
        <v>94.820071267989</v>
      </c>
      <c r="F108" s="69">
        <v>62118</v>
      </c>
      <c r="G108" s="69">
        <f t="shared" si="4"/>
        <v>-118</v>
      </c>
      <c r="H108" s="70">
        <f t="shared" si="5"/>
        <v>-0.18996104188802</v>
      </c>
    </row>
    <row r="109" ht="17.65" customHeight="1" spans="1:8">
      <c r="A109" s="142" t="s">
        <v>216</v>
      </c>
      <c r="B109" s="69">
        <v>68264</v>
      </c>
      <c r="C109" s="69">
        <v>106748</v>
      </c>
      <c r="D109" s="219">
        <v>81936</v>
      </c>
      <c r="E109" s="70">
        <f t="shared" si="3"/>
        <v>76.7564731891932</v>
      </c>
      <c r="F109" s="69">
        <v>112773</v>
      </c>
      <c r="G109" s="69">
        <f t="shared" si="4"/>
        <v>-30837</v>
      </c>
      <c r="H109" s="70">
        <f t="shared" si="5"/>
        <v>-27.3443111383044</v>
      </c>
    </row>
    <row r="110" ht="17.65" customHeight="1" spans="1:8">
      <c r="A110" s="142" t="s">
        <v>217</v>
      </c>
      <c r="B110" s="69">
        <v>13864</v>
      </c>
      <c r="C110" s="69">
        <v>23090</v>
      </c>
      <c r="D110" s="219">
        <v>17761</v>
      </c>
      <c r="E110" s="70">
        <f t="shared" si="3"/>
        <v>76.920744911217</v>
      </c>
      <c r="F110" s="69">
        <v>19150</v>
      </c>
      <c r="G110" s="69">
        <f t="shared" si="4"/>
        <v>-1389</v>
      </c>
      <c r="H110" s="70">
        <f t="shared" si="5"/>
        <v>-7.2532637075718</v>
      </c>
    </row>
    <row r="111" ht="17.65" customHeight="1" spans="1:8">
      <c r="A111" s="142" t="s">
        <v>218</v>
      </c>
      <c r="B111" s="69">
        <v>91692</v>
      </c>
      <c r="C111" s="69">
        <v>89678</v>
      </c>
      <c r="D111" s="219">
        <v>86956</v>
      </c>
      <c r="E111" s="70">
        <f t="shared" si="3"/>
        <v>96.9646959120409</v>
      </c>
      <c r="F111" s="69">
        <v>89483</v>
      </c>
      <c r="G111" s="69">
        <f t="shared" si="4"/>
        <v>-2527</v>
      </c>
      <c r="H111" s="70">
        <f t="shared" si="5"/>
        <v>-2.82400008940246</v>
      </c>
    </row>
    <row r="112" ht="17.65" customHeight="1" spans="1:8">
      <c r="A112" s="142" t="s">
        <v>219</v>
      </c>
      <c r="B112" s="69">
        <v>198920</v>
      </c>
      <c r="C112" s="69">
        <v>220162</v>
      </c>
      <c r="D112" s="219">
        <v>218910</v>
      </c>
      <c r="E112" s="70">
        <f t="shared" si="3"/>
        <v>99.4313278404084</v>
      </c>
      <c r="F112" s="69">
        <v>207177</v>
      </c>
      <c r="G112" s="69">
        <f t="shared" si="4"/>
        <v>11733</v>
      </c>
      <c r="H112" s="70">
        <f t="shared" si="5"/>
        <v>5.66327343286176</v>
      </c>
    </row>
    <row r="113" ht="17.65" customHeight="1" spans="1:8">
      <c r="A113" s="142" t="s">
        <v>220</v>
      </c>
      <c r="B113" s="69">
        <v>28736</v>
      </c>
      <c r="C113" s="69">
        <v>29672</v>
      </c>
      <c r="D113" s="219">
        <v>28028</v>
      </c>
      <c r="E113" s="70">
        <f t="shared" si="3"/>
        <v>94.4594230250741</v>
      </c>
      <c r="F113" s="69">
        <v>27505</v>
      </c>
      <c r="G113" s="69">
        <f t="shared" si="4"/>
        <v>523</v>
      </c>
      <c r="H113" s="70">
        <f t="shared" si="5"/>
        <v>1.90147245955281</v>
      </c>
    </row>
    <row r="114" ht="17.65" customHeight="1" spans="1:8">
      <c r="A114" s="142" t="s">
        <v>221</v>
      </c>
      <c r="B114" s="69">
        <v>1143</v>
      </c>
      <c r="C114" s="69">
        <v>1476</v>
      </c>
      <c r="D114" s="219">
        <v>1036</v>
      </c>
      <c r="E114" s="70">
        <f t="shared" si="3"/>
        <v>70.189701897019</v>
      </c>
      <c r="F114" s="69">
        <v>1290</v>
      </c>
      <c r="G114" s="69">
        <f t="shared" si="4"/>
        <v>-254</v>
      </c>
      <c r="H114" s="70">
        <f t="shared" si="5"/>
        <v>-19.6899224806202</v>
      </c>
    </row>
    <row r="115" ht="17.65" customHeight="1" spans="1:8">
      <c r="A115" s="142" t="s">
        <v>222</v>
      </c>
      <c r="B115" s="69">
        <v>4890</v>
      </c>
      <c r="C115" s="69">
        <v>5942</v>
      </c>
      <c r="D115" s="219">
        <v>5788</v>
      </c>
      <c r="E115" s="70">
        <f t="shared" si="3"/>
        <v>97.4082800403904</v>
      </c>
      <c r="F115" s="69">
        <v>6560</v>
      </c>
      <c r="G115" s="69">
        <f t="shared" si="4"/>
        <v>-772</v>
      </c>
      <c r="H115" s="70">
        <f t="shared" si="5"/>
        <v>-11.7682926829268</v>
      </c>
    </row>
    <row r="116" ht="17.65" customHeight="1" spans="1:8">
      <c r="A116" s="142" t="s">
        <v>223</v>
      </c>
      <c r="B116" s="69">
        <v>18</v>
      </c>
      <c r="C116" s="69">
        <v>84</v>
      </c>
      <c r="D116" s="219">
        <v>40</v>
      </c>
      <c r="E116" s="70">
        <f t="shared" si="3"/>
        <v>47.6190476190476</v>
      </c>
      <c r="F116" s="69">
        <v>65</v>
      </c>
      <c r="G116" s="69">
        <f t="shared" si="4"/>
        <v>-25</v>
      </c>
      <c r="H116" s="70">
        <f t="shared" si="5"/>
        <v>-38.4615384615385</v>
      </c>
    </row>
    <row r="117" ht="17.65" customHeight="1" spans="1:8">
      <c r="A117" s="142" t="s">
        <v>224</v>
      </c>
      <c r="B117" s="69">
        <v>880</v>
      </c>
      <c r="C117" s="69">
        <v>1002</v>
      </c>
      <c r="D117" s="219">
        <v>541</v>
      </c>
      <c r="E117" s="70"/>
      <c r="F117" s="69"/>
      <c r="G117" s="69"/>
      <c r="H117" s="70"/>
    </row>
    <row r="118" ht="17.65" customHeight="1" spans="1:8">
      <c r="A118" s="142" t="s">
        <v>225</v>
      </c>
      <c r="B118" s="69"/>
      <c r="C118" s="69">
        <v>10</v>
      </c>
      <c r="D118" s="219">
        <v>10</v>
      </c>
      <c r="E118" s="70"/>
      <c r="F118" s="69"/>
      <c r="G118" s="69"/>
      <c r="H118" s="70"/>
    </row>
    <row r="119" ht="17.65" customHeight="1" spans="1:8">
      <c r="A119" s="142" t="s">
        <v>226</v>
      </c>
      <c r="B119" s="69">
        <v>1473</v>
      </c>
      <c r="C119" s="69">
        <v>2642</v>
      </c>
      <c r="D119" s="219">
        <v>2510</v>
      </c>
      <c r="E119" s="70">
        <f t="shared" si="3"/>
        <v>95.003785011355</v>
      </c>
      <c r="F119" s="69">
        <v>2375</v>
      </c>
      <c r="G119" s="69">
        <f t="shared" si="4"/>
        <v>135</v>
      </c>
      <c r="H119" s="70">
        <f t="shared" si="5"/>
        <v>5.68421052631579</v>
      </c>
    </row>
    <row r="120" ht="17.65" customHeight="1" spans="1:8">
      <c r="A120" s="142" t="s">
        <v>227</v>
      </c>
      <c r="B120" s="69">
        <f>SUM(B121:B134)</f>
        <v>66223</v>
      </c>
      <c r="C120" s="69">
        <f>SUM(C121:C134)</f>
        <v>270169</v>
      </c>
      <c r="D120" s="69">
        <f>SUM(D121:D134)</f>
        <v>91126</v>
      </c>
      <c r="E120" s="70">
        <f t="shared" si="3"/>
        <v>33.7292583531049</v>
      </c>
      <c r="F120" s="220">
        <v>92662</v>
      </c>
      <c r="G120" s="69">
        <f t="shared" si="4"/>
        <v>-1536</v>
      </c>
      <c r="H120" s="70">
        <f t="shared" si="5"/>
        <v>-1.65763743497874</v>
      </c>
    </row>
    <row r="121" ht="17.65" customHeight="1" spans="1:8">
      <c r="A121" s="142" t="s">
        <v>228</v>
      </c>
      <c r="B121" s="69">
        <v>8869</v>
      </c>
      <c r="C121" s="220">
        <v>9610</v>
      </c>
      <c r="D121" s="219">
        <v>8738</v>
      </c>
      <c r="E121" s="70">
        <f t="shared" si="3"/>
        <v>90.9261186264308</v>
      </c>
      <c r="F121" s="69">
        <v>9722</v>
      </c>
      <c r="G121" s="69">
        <f t="shared" si="4"/>
        <v>-984</v>
      </c>
      <c r="H121" s="70">
        <f t="shared" si="5"/>
        <v>-10.1213742028389</v>
      </c>
    </row>
    <row r="122" ht="17.65" customHeight="1" spans="1:8">
      <c r="A122" s="142" t="s">
        <v>229</v>
      </c>
      <c r="B122" s="69">
        <v>2240</v>
      </c>
      <c r="C122" s="69">
        <v>2459</v>
      </c>
      <c r="D122" s="219">
        <v>1878</v>
      </c>
      <c r="E122" s="70">
        <f t="shared" si="3"/>
        <v>76.372509150061</v>
      </c>
      <c r="F122" s="69">
        <v>2053</v>
      </c>
      <c r="G122" s="69">
        <f t="shared" si="4"/>
        <v>-175</v>
      </c>
      <c r="H122" s="70">
        <f t="shared" si="5"/>
        <v>-8.52411105698977</v>
      </c>
    </row>
    <row r="123" ht="17.65" customHeight="1" spans="1:8">
      <c r="A123" s="142" t="s">
        <v>230</v>
      </c>
      <c r="B123" s="69">
        <v>28746</v>
      </c>
      <c r="C123" s="69">
        <v>58286</v>
      </c>
      <c r="D123" s="219">
        <v>42662</v>
      </c>
      <c r="E123" s="70">
        <f t="shared" si="3"/>
        <v>73.1942490477988</v>
      </c>
      <c r="F123" s="69">
        <v>34367</v>
      </c>
      <c r="G123" s="69">
        <f t="shared" si="4"/>
        <v>8295</v>
      </c>
      <c r="H123" s="70">
        <f t="shared" si="5"/>
        <v>24.1365263188524</v>
      </c>
    </row>
    <row r="124" ht="17.65" customHeight="1" spans="1:8">
      <c r="A124" s="142" t="s">
        <v>231</v>
      </c>
      <c r="B124" s="69">
        <v>9865</v>
      </c>
      <c r="C124" s="69">
        <v>126026</v>
      </c>
      <c r="D124" s="219">
        <v>16687</v>
      </c>
      <c r="E124" s="70">
        <f t="shared" si="3"/>
        <v>13.2409185406186</v>
      </c>
      <c r="F124" s="69">
        <v>19515</v>
      </c>
      <c r="G124" s="69">
        <f t="shared" si="4"/>
        <v>-2828</v>
      </c>
      <c r="H124" s="70">
        <f t="shared" si="5"/>
        <v>-14.4914168588265</v>
      </c>
    </row>
    <row r="125" ht="17.65" customHeight="1" spans="1:8">
      <c r="A125" s="142" t="s">
        <v>232</v>
      </c>
      <c r="B125" s="69">
        <v>15763</v>
      </c>
      <c r="C125" s="69">
        <v>55390</v>
      </c>
      <c r="D125" s="219">
        <v>18541</v>
      </c>
      <c r="E125" s="70">
        <f t="shared" si="3"/>
        <v>33.4735511825239</v>
      </c>
      <c r="F125" s="69">
        <v>14866</v>
      </c>
      <c r="G125" s="69">
        <f t="shared" si="4"/>
        <v>3675</v>
      </c>
      <c r="H125" s="70">
        <f t="shared" si="5"/>
        <v>24.7208394995291</v>
      </c>
    </row>
    <row r="126" ht="17.65" customHeight="1" spans="1:8">
      <c r="A126" s="142" t="s">
        <v>233</v>
      </c>
      <c r="B126" s="69"/>
      <c r="C126" s="69">
        <v>159</v>
      </c>
      <c r="D126" s="219">
        <v>159</v>
      </c>
      <c r="E126" s="70">
        <f t="shared" si="3"/>
        <v>100</v>
      </c>
      <c r="F126" s="69">
        <v>89</v>
      </c>
      <c r="G126" s="69">
        <f t="shared" si="4"/>
        <v>70</v>
      </c>
      <c r="H126" s="70">
        <f t="shared" si="5"/>
        <v>78.6516853932584</v>
      </c>
    </row>
    <row r="127" ht="17.65" customHeight="1" spans="1:8">
      <c r="A127" s="142" t="s">
        <v>234</v>
      </c>
      <c r="B127" s="69"/>
      <c r="C127" s="69">
        <v>0</v>
      </c>
      <c r="D127" s="219"/>
      <c r="E127" s="70" t="str">
        <f t="shared" si="3"/>
        <v/>
      </c>
      <c r="F127" s="69">
        <v>0</v>
      </c>
      <c r="G127" s="69">
        <f t="shared" si="4"/>
        <v>0</v>
      </c>
      <c r="H127" s="70" t="str">
        <f t="shared" si="5"/>
        <v/>
      </c>
    </row>
    <row r="128" ht="17.65" customHeight="1" spans="1:8">
      <c r="A128" s="142" t="s">
        <v>235</v>
      </c>
      <c r="B128" s="69"/>
      <c r="C128" s="69">
        <v>3</v>
      </c>
      <c r="D128" s="219">
        <v>3</v>
      </c>
      <c r="E128" s="70">
        <f t="shared" si="3"/>
        <v>100</v>
      </c>
      <c r="F128" s="69">
        <v>0</v>
      </c>
      <c r="G128" s="69">
        <f t="shared" si="4"/>
        <v>3</v>
      </c>
      <c r="H128" s="70" t="str">
        <f t="shared" si="5"/>
        <v/>
      </c>
    </row>
    <row r="129" ht="17.65" customHeight="1" spans="1:8">
      <c r="A129" s="142" t="s">
        <v>236</v>
      </c>
      <c r="B129" s="69"/>
      <c r="C129" s="69">
        <v>4093</v>
      </c>
      <c r="D129" s="219">
        <v>442</v>
      </c>
      <c r="E129" s="70">
        <f t="shared" si="3"/>
        <v>10.798924993892</v>
      </c>
      <c r="F129" s="69">
        <v>212</v>
      </c>
      <c r="G129" s="69">
        <f t="shared" si="4"/>
        <v>230</v>
      </c>
      <c r="H129" s="70">
        <f t="shared" si="5"/>
        <v>108.490566037736</v>
      </c>
    </row>
    <row r="130" ht="17.65" customHeight="1" spans="1:8">
      <c r="A130" s="142" t="s">
        <v>237</v>
      </c>
      <c r="B130" s="69">
        <v>542</v>
      </c>
      <c r="C130" s="69">
        <v>702</v>
      </c>
      <c r="D130" s="219">
        <v>524</v>
      </c>
      <c r="E130" s="70">
        <f t="shared" si="3"/>
        <v>74.6438746438746</v>
      </c>
      <c r="F130" s="69">
        <v>1128</v>
      </c>
      <c r="G130" s="69">
        <f t="shared" si="4"/>
        <v>-604</v>
      </c>
      <c r="H130" s="70">
        <f t="shared" si="5"/>
        <v>-53.5460992907801</v>
      </c>
    </row>
    <row r="131" ht="17.65" customHeight="1" spans="1:8">
      <c r="A131" s="142" t="s">
        <v>238</v>
      </c>
      <c r="B131" s="69"/>
      <c r="C131" s="69">
        <v>0</v>
      </c>
      <c r="D131" s="219"/>
      <c r="E131" s="70" t="str">
        <f t="shared" si="3"/>
        <v/>
      </c>
      <c r="F131" s="69">
        <v>0</v>
      </c>
      <c r="G131" s="69">
        <f t="shared" si="4"/>
        <v>0</v>
      </c>
      <c r="H131" s="70" t="str">
        <f t="shared" si="5"/>
        <v/>
      </c>
    </row>
    <row r="132" ht="17.65" customHeight="1" spans="1:8">
      <c r="A132" s="142" t="s">
        <v>239</v>
      </c>
      <c r="B132" s="69"/>
      <c r="C132" s="69">
        <v>0</v>
      </c>
      <c r="D132" s="219"/>
      <c r="E132" s="70" t="str">
        <f t="shared" si="3"/>
        <v/>
      </c>
      <c r="F132" s="69">
        <v>0</v>
      </c>
      <c r="G132" s="69">
        <f t="shared" si="4"/>
        <v>0</v>
      </c>
      <c r="H132" s="70" t="str">
        <f t="shared" si="5"/>
        <v/>
      </c>
    </row>
    <row r="133" ht="17.65" customHeight="1" spans="1:8">
      <c r="A133" s="142" t="s">
        <v>240</v>
      </c>
      <c r="B133" s="69"/>
      <c r="C133" s="69">
        <v>42</v>
      </c>
      <c r="D133" s="219">
        <v>18</v>
      </c>
      <c r="E133" s="70">
        <f t="shared" si="3"/>
        <v>42.8571428571429</v>
      </c>
      <c r="F133" s="69">
        <v>0</v>
      </c>
      <c r="G133" s="69">
        <f t="shared" si="4"/>
        <v>18</v>
      </c>
      <c r="H133" s="70" t="str">
        <f t="shared" si="5"/>
        <v/>
      </c>
    </row>
    <row r="134" ht="17.65" customHeight="1" spans="1:8">
      <c r="A134" s="142" t="s">
        <v>241</v>
      </c>
      <c r="B134" s="69">
        <v>198</v>
      </c>
      <c r="C134" s="69">
        <v>13399</v>
      </c>
      <c r="D134" s="219">
        <v>1474</v>
      </c>
      <c r="E134" s="70">
        <f t="shared" si="3"/>
        <v>11.0008209567878</v>
      </c>
      <c r="F134" s="69">
        <v>2910</v>
      </c>
      <c r="G134" s="69">
        <f t="shared" si="4"/>
        <v>-1436</v>
      </c>
      <c r="H134" s="70">
        <f t="shared" si="5"/>
        <v>-49.3470790378007</v>
      </c>
    </row>
    <row r="135" ht="17.65" customHeight="1" spans="1:8">
      <c r="A135" s="142" t="s">
        <v>242</v>
      </c>
      <c r="B135" s="69">
        <f>SUM(B136:B141)</f>
        <v>395098</v>
      </c>
      <c r="C135" s="69">
        <f>SUM(C136:C141)</f>
        <v>673432</v>
      </c>
      <c r="D135" s="69">
        <f>SUM(D136:D141)</f>
        <v>556091</v>
      </c>
      <c r="E135" s="70">
        <f t="shared" ref="E135:E197" si="6">IF(C135=0,"",SUM(D135/C135)*100)</f>
        <v>82.5756720797349</v>
      </c>
      <c r="F135" s="220">
        <v>618518</v>
      </c>
      <c r="G135" s="69">
        <f t="shared" ref="G135:G197" si="7">D135-F135</f>
        <v>-62427</v>
      </c>
      <c r="H135" s="70">
        <f t="shared" ref="H135:H197" si="8">IF(F135=0,"",SUM(G135/F135)*100)</f>
        <v>-10.0929964851468</v>
      </c>
    </row>
    <row r="136" ht="17.65" customHeight="1" spans="1:8">
      <c r="A136" s="142" t="s">
        <v>243</v>
      </c>
      <c r="B136" s="69">
        <v>61571</v>
      </c>
      <c r="C136" s="220">
        <v>52459</v>
      </c>
      <c r="D136" s="219">
        <v>47911</v>
      </c>
      <c r="E136" s="70">
        <f t="shared" si="6"/>
        <v>91.3303722907414</v>
      </c>
      <c r="F136" s="69">
        <v>58908</v>
      </c>
      <c r="G136" s="69">
        <f t="shared" si="7"/>
        <v>-10997</v>
      </c>
      <c r="H136" s="70">
        <f t="shared" si="8"/>
        <v>-18.6680926189991</v>
      </c>
    </row>
    <row r="137" ht="17.65" customHeight="1" spans="1:8">
      <c r="A137" s="142" t="s">
        <v>244</v>
      </c>
      <c r="B137" s="69">
        <v>15</v>
      </c>
      <c r="C137" s="69">
        <v>692</v>
      </c>
      <c r="D137" s="219">
        <v>464</v>
      </c>
      <c r="E137" s="70">
        <f t="shared" si="6"/>
        <v>67.0520231213873</v>
      </c>
      <c r="F137" s="69">
        <v>2732</v>
      </c>
      <c r="G137" s="69">
        <f t="shared" si="7"/>
        <v>-2268</v>
      </c>
      <c r="H137" s="70">
        <f t="shared" si="8"/>
        <v>-83.0161054172767</v>
      </c>
    </row>
    <row r="138" ht="17.65" customHeight="1" spans="1:8">
      <c r="A138" s="142" t="s">
        <v>245</v>
      </c>
      <c r="B138" s="69">
        <v>228149</v>
      </c>
      <c r="C138" s="69">
        <v>474622</v>
      </c>
      <c r="D138" s="219">
        <v>395329</v>
      </c>
      <c r="E138" s="70">
        <f t="shared" si="6"/>
        <v>83.2934419390589</v>
      </c>
      <c r="F138" s="69">
        <v>337807</v>
      </c>
      <c r="G138" s="69">
        <f t="shared" si="7"/>
        <v>57522</v>
      </c>
      <c r="H138" s="70">
        <f t="shared" si="8"/>
        <v>17.0280663218939</v>
      </c>
    </row>
    <row r="139" ht="17.65" customHeight="1" spans="1:8">
      <c r="A139" s="142" t="s">
        <v>246</v>
      </c>
      <c r="B139" s="69">
        <v>81685</v>
      </c>
      <c r="C139" s="69">
        <v>91239</v>
      </c>
      <c r="D139" s="219">
        <v>69764</v>
      </c>
      <c r="E139" s="70">
        <f t="shared" si="6"/>
        <v>76.4629160775546</v>
      </c>
      <c r="F139" s="69">
        <v>59869</v>
      </c>
      <c r="G139" s="69">
        <f t="shared" si="7"/>
        <v>9895</v>
      </c>
      <c r="H139" s="70">
        <f t="shared" si="8"/>
        <v>16.527752259099</v>
      </c>
    </row>
    <row r="140" ht="17.65" customHeight="1" spans="1:8">
      <c r="A140" s="142" t="s">
        <v>247</v>
      </c>
      <c r="B140" s="69">
        <v>1434</v>
      </c>
      <c r="C140" s="69">
        <v>1605</v>
      </c>
      <c r="D140" s="219">
        <v>1585</v>
      </c>
      <c r="E140" s="70">
        <f t="shared" si="6"/>
        <v>98.7538940809969</v>
      </c>
      <c r="F140" s="69">
        <v>1002</v>
      </c>
      <c r="G140" s="69">
        <f t="shared" si="7"/>
        <v>583</v>
      </c>
      <c r="H140" s="70">
        <f t="shared" si="8"/>
        <v>58.1836327345309</v>
      </c>
    </row>
    <row r="141" ht="17.65" customHeight="1" spans="1:8">
      <c r="A141" s="142" t="s">
        <v>248</v>
      </c>
      <c r="B141" s="69">
        <v>22244</v>
      </c>
      <c r="C141" s="69">
        <v>52815</v>
      </c>
      <c r="D141" s="219">
        <v>41038</v>
      </c>
      <c r="E141" s="70">
        <f t="shared" si="6"/>
        <v>77.7014105841144</v>
      </c>
      <c r="F141" s="69">
        <v>158200</v>
      </c>
      <c r="G141" s="69">
        <f t="shared" si="7"/>
        <v>-117162</v>
      </c>
      <c r="H141" s="70">
        <f t="shared" si="8"/>
        <v>-74.0594184576485</v>
      </c>
    </row>
    <row r="142" ht="17.65" customHeight="1" spans="1:8">
      <c r="A142" s="142" t="s">
        <v>249</v>
      </c>
      <c r="B142" s="69">
        <f>SUM(B143:B150)</f>
        <v>749126</v>
      </c>
      <c r="C142" s="69">
        <f>SUM(C143:C150)</f>
        <v>2033920</v>
      </c>
      <c r="D142" s="69">
        <f>SUM(D143:D150)</f>
        <v>1542650</v>
      </c>
      <c r="E142" s="70">
        <f t="shared" si="6"/>
        <v>75.8461493077407</v>
      </c>
      <c r="F142" s="220">
        <v>1265696</v>
      </c>
      <c r="G142" s="69">
        <f t="shared" si="7"/>
        <v>276954</v>
      </c>
      <c r="H142" s="70">
        <f t="shared" si="8"/>
        <v>21.8815576568149</v>
      </c>
    </row>
    <row r="143" ht="17.65" customHeight="1" spans="1:8">
      <c r="A143" s="142" t="s">
        <v>250</v>
      </c>
      <c r="B143" s="69">
        <v>261480</v>
      </c>
      <c r="C143" s="220">
        <v>876867</v>
      </c>
      <c r="D143" s="219">
        <v>694114</v>
      </c>
      <c r="E143" s="70">
        <f t="shared" si="6"/>
        <v>79.1584128493831</v>
      </c>
      <c r="F143" s="69">
        <v>457221</v>
      </c>
      <c r="G143" s="69">
        <f t="shared" si="7"/>
        <v>236893</v>
      </c>
      <c r="H143" s="70">
        <f t="shared" si="8"/>
        <v>51.8114872239027</v>
      </c>
    </row>
    <row r="144" ht="17.65" customHeight="1" spans="1:8">
      <c r="A144" s="142" t="s">
        <v>251</v>
      </c>
      <c r="B144" s="69">
        <v>61058</v>
      </c>
      <c r="C144" s="69">
        <v>134098</v>
      </c>
      <c r="D144" s="219">
        <v>91614</v>
      </c>
      <c r="E144" s="70">
        <f t="shared" si="6"/>
        <v>68.3186922996614</v>
      </c>
      <c r="F144" s="69">
        <v>106831</v>
      </c>
      <c r="G144" s="69">
        <f t="shared" si="7"/>
        <v>-15217</v>
      </c>
      <c r="H144" s="70">
        <f t="shared" si="8"/>
        <v>-14.2439928485178</v>
      </c>
    </row>
    <row r="145" ht="17.65" customHeight="1" spans="1:8">
      <c r="A145" s="142" t="s">
        <v>252</v>
      </c>
      <c r="B145" s="69">
        <v>60077</v>
      </c>
      <c r="C145" s="69">
        <v>260889</v>
      </c>
      <c r="D145" s="219">
        <v>179748</v>
      </c>
      <c r="E145" s="70">
        <f t="shared" si="6"/>
        <v>68.8982670791026</v>
      </c>
      <c r="F145" s="69">
        <v>128622</v>
      </c>
      <c r="G145" s="69">
        <f t="shared" si="7"/>
        <v>51126</v>
      </c>
      <c r="H145" s="70">
        <f t="shared" si="8"/>
        <v>39.7490320473947</v>
      </c>
    </row>
    <row r="146" ht="17.65" customHeight="1" spans="1:8">
      <c r="A146" s="142" t="s">
        <v>253</v>
      </c>
      <c r="B146" s="69">
        <v>216277</v>
      </c>
      <c r="C146" s="69">
        <v>380967</v>
      </c>
      <c r="D146" s="219">
        <v>334672</v>
      </c>
      <c r="E146" s="70">
        <f t="shared" si="6"/>
        <v>87.8480288318936</v>
      </c>
      <c r="F146" s="69">
        <v>338827</v>
      </c>
      <c r="G146" s="69">
        <f t="shared" si="7"/>
        <v>-4155</v>
      </c>
      <c r="H146" s="70">
        <f t="shared" si="8"/>
        <v>-1.22628952238163</v>
      </c>
    </row>
    <row r="147" ht="17.65" customHeight="1" spans="1:8">
      <c r="A147" s="142" t="s">
        <v>254</v>
      </c>
      <c r="B147" s="69">
        <v>63934</v>
      </c>
      <c r="C147" s="69">
        <v>84952</v>
      </c>
      <c r="D147" s="219">
        <v>72455</v>
      </c>
      <c r="E147" s="70">
        <f t="shared" si="6"/>
        <v>85.2893398625106</v>
      </c>
      <c r="F147" s="69">
        <v>73972</v>
      </c>
      <c r="G147" s="69">
        <f t="shared" si="7"/>
        <v>-1517</v>
      </c>
      <c r="H147" s="70">
        <f t="shared" si="8"/>
        <v>-2.05077596928568</v>
      </c>
    </row>
    <row r="148" ht="17.65" customHeight="1" spans="1:8">
      <c r="A148" s="142" t="s">
        <v>255</v>
      </c>
      <c r="B148" s="69">
        <v>14320</v>
      </c>
      <c r="C148" s="69">
        <v>210515</v>
      </c>
      <c r="D148" s="219">
        <v>86572</v>
      </c>
      <c r="E148" s="70">
        <f t="shared" si="6"/>
        <v>41.1239104101845</v>
      </c>
      <c r="F148" s="69">
        <v>76957</v>
      </c>
      <c r="G148" s="69">
        <f t="shared" si="7"/>
        <v>9615</v>
      </c>
      <c r="H148" s="70">
        <f t="shared" si="8"/>
        <v>12.4939901503437</v>
      </c>
    </row>
    <row r="149" ht="17.65" customHeight="1" spans="1:8">
      <c r="A149" s="142" t="s">
        <v>256</v>
      </c>
      <c r="B149" s="69">
        <v>65335</v>
      </c>
      <c r="C149" s="69">
        <v>82979</v>
      </c>
      <c r="D149" s="219">
        <v>82979</v>
      </c>
      <c r="E149" s="70">
        <f t="shared" si="6"/>
        <v>100</v>
      </c>
      <c r="F149" s="69">
        <v>82651</v>
      </c>
      <c r="G149" s="69">
        <f t="shared" si="7"/>
        <v>328</v>
      </c>
      <c r="H149" s="70">
        <f t="shared" si="8"/>
        <v>0.396849402911036</v>
      </c>
    </row>
    <row r="150" ht="17.65" customHeight="1" spans="1:8">
      <c r="A150" s="142" t="s">
        <v>257</v>
      </c>
      <c r="B150" s="69">
        <v>6645</v>
      </c>
      <c r="C150" s="69">
        <v>2653</v>
      </c>
      <c r="D150" s="219">
        <v>496</v>
      </c>
      <c r="E150" s="70">
        <f t="shared" si="6"/>
        <v>18.6958160572936</v>
      </c>
      <c r="F150" s="69">
        <v>615</v>
      </c>
      <c r="G150" s="69">
        <f t="shared" si="7"/>
        <v>-119</v>
      </c>
      <c r="H150" s="70">
        <f t="shared" si="8"/>
        <v>-19.349593495935</v>
      </c>
    </row>
    <row r="151" ht="17.65" customHeight="1" spans="1:8">
      <c r="A151" s="142" t="s">
        <v>258</v>
      </c>
      <c r="B151" s="69">
        <f>SUM(B152:B156)</f>
        <v>171470</v>
      </c>
      <c r="C151" s="69">
        <f>SUM(C152:C156)</f>
        <v>444094</v>
      </c>
      <c r="D151" s="69">
        <f>SUM(D152:D156)</f>
        <v>269996</v>
      </c>
      <c r="E151" s="70">
        <f t="shared" si="6"/>
        <v>60.7970384648295</v>
      </c>
      <c r="F151" s="220">
        <v>318856</v>
      </c>
      <c r="G151" s="69">
        <f t="shared" si="7"/>
        <v>-48860</v>
      </c>
      <c r="H151" s="70">
        <f t="shared" si="8"/>
        <v>-15.3235316255614</v>
      </c>
    </row>
    <row r="152" ht="17.65" customHeight="1" spans="1:8">
      <c r="A152" s="142" t="s">
        <v>259</v>
      </c>
      <c r="B152" s="69">
        <v>160799</v>
      </c>
      <c r="C152" s="220">
        <v>407862</v>
      </c>
      <c r="D152" s="219">
        <v>236021</v>
      </c>
      <c r="E152" s="70">
        <f t="shared" si="6"/>
        <v>57.8678572654476</v>
      </c>
      <c r="F152" s="69">
        <v>199564</v>
      </c>
      <c r="G152" s="69">
        <f t="shared" si="7"/>
        <v>36457</v>
      </c>
      <c r="H152" s="70">
        <f t="shared" si="8"/>
        <v>18.2683249483875</v>
      </c>
    </row>
    <row r="153" ht="17.65" customHeight="1" spans="1:8">
      <c r="A153" s="142" t="s">
        <v>260</v>
      </c>
      <c r="B153" s="69">
        <v>525</v>
      </c>
      <c r="C153" s="69">
        <v>1032</v>
      </c>
      <c r="D153" s="219">
        <v>532</v>
      </c>
      <c r="E153" s="70">
        <f t="shared" si="6"/>
        <v>51.5503875968992</v>
      </c>
      <c r="F153" s="69">
        <v>25</v>
      </c>
      <c r="G153" s="69">
        <f t="shared" si="7"/>
        <v>507</v>
      </c>
      <c r="H153" s="70">
        <f t="shared" si="8"/>
        <v>2028</v>
      </c>
    </row>
    <row r="154" ht="17.65" customHeight="1" spans="1:8">
      <c r="A154" s="142" t="s">
        <v>261</v>
      </c>
      <c r="B154" s="69">
        <v>4100</v>
      </c>
      <c r="C154" s="69">
        <v>14886</v>
      </c>
      <c r="D154" s="219">
        <v>14388</v>
      </c>
      <c r="E154" s="70">
        <f t="shared" si="6"/>
        <v>96.6545747682386</v>
      </c>
      <c r="F154" s="69">
        <v>6287</v>
      </c>
      <c r="G154" s="69">
        <f t="shared" si="7"/>
        <v>8101</v>
      </c>
      <c r="H154" s="70">
        <f t="shared" si="8"/>
        <v>128.853189120407</v>
      </c>
    </row>
    <row r="155" ht="17.65" customHeight="1" spans="1:8">
      <c r="A155" s="142" t="s">
        <v>262</v>
      </c>
      <c r="B155" s="69">
        <v>413</v>
      </c>
      <c r="C155" s="69">
        <v>310</v>
      </c>
      <c r="D155" s="219">
        <v>179</v>
      </c>
      <c r="E155" s="70">
        <f t="shared" si="6"/>
        <v>57.741935483871</v>
      </c>
      <c r="F155" s="69">
        <v>73</v>
      </c>
      <c r="G155" s="69">
        <f t="shared" si="7"/>
        <v>106</v>
      </c>
      <c r="H155" s="70">
        <f t="shared" si="8"/>
        <v>145.205479452055</v>
      </c>
    </row>
    <row r="156" ht="17.65" customHeight="1" spans="1:8">
      <c r="A156" s="142" t="s">
        <v>263</v>
      </c>
      <c r="B156" s="69">
        <v>5633</v>
      </c>
      <c r="C156" s="69">
        <v>20004</v>
      </c>
      <c r="D156" s="219">
        <v>18876</v>
      </c>
      <c r="E156" s="70">
        <f t="shared" si="6"/>
        <v>94.3611277744451</v>
      </c>
      <c r="F156" s="69">
        <v>30417</v>
      </c>
      <c r="G156" s="69">
        <f t="shared" si="7"/>
        <v>-11541</v>
      </c>
      <c r="H156" s="70">
        <f t="shared" si="8"/>
        <v>-37.9425978893382</v>
      </c>
    </row>
    <row r="157" ht="17.65" customHeight="1" spans="1:8">
      <c r="A157" s="142" t="s">
        <v>264</v>
      </c>
      <c r="B157" s="69">
        <f>SUM(B158:B164)</f>
        <v>4773</v>
      </c>
      <c r="C157" s="69">
        <f>SUM(C158:C164)</f>
        <v>67455</v>
      </c>
      <c r="D157" s="69">
        <f>SUM(D158:D164)</f>
        <v>61354</v>
      </c>
      <c r="E157" s="70">
        <f t="shared" si="6"/>
        <v>90.9554517826699</v>
      </c>
      <c r="F157" s="220">
        <v>68429</v>
      </c>
      <c r="G157" s="69">
        <f t="shared" si="7"/>
        <v>-7075</v>
      </c>
      <c r="H157" s="70">
        <f t="shared" si="8"/>
        <v>-10.3391836794342</v>
      </c>
    </row>
    <row r="158" ht="17.65" customHeight="1" spans="1:8">
      <c r="A158" s="142" t="s">
        <v>265</v>
      </c>
      <c r="B158" s="69"/>
      <c r="C158" s="220">
        <v>741</v>
      </c>
      <c r="D158" s="219">
        <v>35</v>
      </c>
      <c r="E158" s="70">
        <f t="shared" si="6"/>
        <v>4.72334682860999</v>
      </c>
      <c r="F158" s="69">
        <v>107</v>
      </c>
      <c r="G158" s="69">
        <f t="shared" si="7"/>
        <v>-72</v>
      </c>
      <c r="H158" s="70">
        <f t="shared" si="8"/>
        <v>-67.2897196261682</v>
      </c>
    </row>
    <row r="159" ht="17.65" customHeight="1" spans="1:8">
      <c r="A159" s="142" t="s">
        <v>266</v>
      </c>
      <c r="B159" s="69"/>
      <c r="C159" s="69">
        <v>6886</v>
      </c>
      <c r="D159" s="219">
        <v>6886</v>
      </c>
      <c r="E159" s="70">
        <f t="shared" si="6"/>
        <v>100</v>
      </c>
      <c r="F159" s="69">
        <v>24873</v>
      </c>
      <c r="G159" s="69">
        <f t="shared" si="7"/>
        <v>-17987</v>
      </c>
      <c r="H159" s="70">
        <f t="shared" si="8"/>
        <v>-72.3153620391589</v>
      </c>
    </row>
    <row r="160" ht="17.65" customHeight="1" spans="1:8">
      <c r="A160" s="142" t="s">
        <v>267</v>
      </c>
      <c r="B160" s="69"/>
      <c r="C160" s="69">
        <v>0</v>
      </c>
      <c r="D160" s="219"/>
      <c r="E160" s="70" t="str">
        <f t="shared" si="6"/>
        <v/>
      </c>
      <c r="F160" s="69">
        <v>0</v>
      </c>
      <c r="G160" s="69">
        <f t="shared" si="7"/>
        <v>0</v>
      </c>
      <c r="H160" s="70" t="str">
        <f t="shared" si="8"/>
        <v/>
      </c>
    </row>
    <row r="161" ht="17.65" customHeight="1" spans="1:8">
      <c r="A161" s="142" t="s">
        <v>268</v>
      </c>
      <c r="B161" s="69">
        <v>3536</v>
      </c>
      <c r="C161" s="69">
        <v>5988</v>
      </c>
      <c r="D161" s="219">
        <v>5277</v>
      </c>
      <c r="E161" s="70">
        <f t="shared" si="6"/>
        <v>88.12625250501</v>
      </c>
      <c r="F161" s="69">
        <v>6154</v>
      </c>
      <c r="G161" s="69">
        <f t="shared" si="7"/>
        <v>-877</v>
      </c>
      <c r="H161" s="70">
        <f t="shared" si="8"/>
        <v>-14.2508937276568</v>
      </c>
    </row>
    <row r="162" ht="17.65" customHeight="1" spans="1:8">
      <c r="A162" s="142" t="s">
        <v>269</v>
      </c>
      <c r="B162" s="69">
        <v>546</v>
      </c>
      <c r="C162" s="69">
        <v>1896</v>
      </c>
      <c r="D162" s="219">
        <v>1746</v>
      </c>
      <c r="E162" s="70">
        <f t="shared" si="6"/>
        <v>92.0886075949367</v>
      </c>
      <c r="F162" s="69">
        <v>1671</v>
      </c>
      <c r="G162" s="69">
        <f t="shared" si="7"/>
        <v>75</v>
      </c>
      <c r="H162" s="70">
        <f t="shared" si="8"/>
        <v>4.48833034111311</v>
      </c>
    </row>
    <row r="163" ht="17.65" customHeight="1" spans="1:8">
      <c r="A163" s="142" t="s">
        <v>270</v>
      </c>
      <c r="B163" s="69">
        <v>691</v>
      </c>
      <c r="C163" s="69">
        <v>48481</v>
      </c>
      <c r="D163" s="219">
        <v>43947</v>
      </c>
      <c r="E163" s="70">
        <f t="shared" si="6"/>
        <v>90.6478826756874</v>
      </c>
      <c r="F163" s="69">
        <v>35593</v>
      </c>
      <c r="G163" s="69">
        <f t="shared" si="7"/>
        <v>8354</v>
      </c>
      <c r="H163" s="70">
        <f t="shared" si="8"/>
        <v>23.4709072008541</v>
      </c>
    </row>
    <row r="164" ht="17.65" customHeight="1" spans="1:8">
      <c r="A164" s="142" t="s">
        <v>271</v>
      </c>
      <c r="B164" s="69"/>
      <c r="C164" s="69">
        <v>3463</v>
      </c>
      <c r="D164" s="219">
        <v>3463</v>
      </c>
      <c r="E164" s="70">
        <f t="shared" si="6"/>
        <v>100</v>
      </c>
      <c r="F164" s="69">
        <v>31</v>
      </c>
      <c r="G164" s="69">
        <f t="shared" si="7"/>
        <v>3432</v>
      </c>
      <c r="H164" s="70">
        <f t="shared" si="8"/>
        <v>11070.9677419355</v>
      </c>
    </row>
    <row r="165" ht="17.65" customHeight="1" spans="1:8">
      <c r="A165" s="142" t="s">
        <v>272</v>
      </c>
      <c r="B165" s="69">
        <f>SUM(B166:B168)</f>
        <v>9775</v>
      </c>
      <c r="C165" s="69">
        <f>SUM(C166:C168)</f>
        <v>37332</v>
      </c>
      <c r="D165" s="69">
        <f>SUM(D166:D168)</f>
        <v>23047</v>
      </c>
      <c r="E165" s="70">
        <f t="shared" si="6"/>
        <v>61.7352405443052</v>
      </c>
      <c r="F165" s="220">
        <v>33694</v>
      </c>
      <c r="G165" s="69">
        <f t="shared" si="7"/>
        <v>-10647</v>
      </c>
      <c r="H165" s="70">
        <f t="shared" si="8"/>
        <v>-31.5990977622129</v>
      </c>
    </row>
    <row r="166" ht="17.65" customHeight="1" spans="1:8">
      <c r="A166" s="142" t="s">
        <v>273</v>
      </c>
      <c r="B166" s="69">
        <v>9322</v>
      </c>
      <c r="C166" s="220">
        <v>32298</v>
      </c>
      <c r="D166" s="219">
        <v>20819</v>
      </c>
      <c r="E166" s="70">
        <f t="shared" si="6"/>
        <v>64.4590996346523</v>
      </c>
      <c r="F166" s="69">
        <v>24981</v>
      </c>
      <c r="G166" s="69">
        <f t="shared" si="7"/>
        <v>-4162</v>
      </c>
      <c r="H166" s="70">
        <f t="shared" si="8"/>
        <v>-16.6606621031984</v>
      </c>
    </row>
    <row r="167" ht="17.65" customHeight="1" spans="1:8">
      <c r="A167" s="142" t="s">
        <v>274</v>
      </c>
      <c r="B167" s="69">
        <v>453</v>
      </c>
      <c r="C167" s="69">
        <v>2080</v>
      </c>
      <c r="D167" s="219">
        <v>909</v>
      </c>
      <c r="E167" s="70">
        <f t="shared" si="6"/>
        <v>43.7019230769231</v>
      </c>
      <c r="F167" s="69">
        <v>2000</v>
      </c>
      <c r="G167" s="69">
        <f t="shared" si="7"/>
        <v>-1091</v>
      </c>
      <c r="H167" s="70">
        <f t="shared" si="8"/>
        <v>-54.55</v>
      </c>
    </row>
    <row r="168" ht="17.65" customHeight="1" spans="1:8">
      <c r="A168" s="142" t="s">
        <v>275</v>
      </c>
      <c r="B168" s="69"/>
      <c r="C168" s="69">
        <v>2954</v>
      </c>
      <c r="D168" s="219">
        <v>1319</v>
      </c>
      <c r="E168" s="70">
        <f t="shared" si="6"/>
        <v>44.6513202437373</v>
      </c>
      <c r="F168" s="69">
        <v>6713</v>
      </c>
      <c r="G168" s="69">
        <f t="shared" si="7"/>
        <v>-5394</v>
      </c>
      <c r="H168" s="70">
        <f t="shared" si="8"/>
        <v>-80.3515566810666</v>
      </c>
    </row>
    <row r="169" ht="17.65" customHeight="1" spans="1:8">
      <c r="A169" s="142" t="s">
        <v>276</v>
      </c>
      <c r="B169" s="69">
        <f>SUM(B170:B174)</f>
        <v>3199</v>
      </c>
      <c r="C169" s="69">
        <f>SUM(C170:C174)</f>
        <v>6208</v>
      </c>
      <c r="D169" s="69">
        <f>SUM(D170:D174)</f>
        <v>3797</v>
      </c>
      <c r="E169" s="70">
        <f t="shared" si="6"/>
        <v>61.1630154639175</v>
      </c>
      <c r="F169" s="220">
        <v>2868</v>
      </c>
      <c r="G169" s="69">
        <f t="shared" si="7"/>
        <v>929</v>
      </c>
      <c r="H169" s="70">
        <f t="shared" si="8"/>
        <v>32.3919107391911</v>
      </c>
    </row>
    <row r="170" ht="17.65" customHeight="1" spans="1:8">
      <c r="A170" s="142" t="s">
        <v>277</v>
      </c>
      <c r="B170" s="69">
        <v>508</v>
      </c>
      <c r="C170" s="220">
        <v>389</v>
      </c>
      <c r="D170" s="219">
        <v>379</v>
      </c>
      <c r="E170" s="70">
        <f t="shared" si="6"/>
        <v>97.4293059125964</v>
      </c>
      <c r="F170" s="69">
        <v>381</v>
      </c>
      <c r="G170" s="69">
        <f t="shared" si="7"/>
        <v>-2</v>
      </c>
      <c r="H170" s="70">
        <f t="shared" si="8"/>
        <v>-0.5249343832021</v>
      </c>
    </row>
    <row r="171" ht="17.65" customHeight="1" spans="1:8">
      <c r="A171" s="142" t="s">
        <v>278</v>
      </c>
      <c r="B171" s="69">
        <v>21</v>
      </c>
      <c r="C171" s="69">
        <v>11</v>
      </c>
      <c r="D171" s="219">
        <v>4</v>
      </c>
      <c r="E171" s="70">
        <f t="shared" si="6"/>
        <v>36.3636363636364</v>
      </c>
      <c r="F171" s="69">
        <v>140</v>
      </c>
      <c r="G171" s="69">
        <f t="shared" si="7"/>
        <v>-136</v>
      </c>
      <c r="H171" s="70">
        <f t="shared" si="8"/>
        <v>-97.1428571428571</v>
      </c>
    </row>
    <row r="172" ht="17.65" customHeight="1" spans="1:8">
      <c r="A172" s="142" t="s">
        <v>279</v>
      </c>
      <c r="B172" s="69">
        <v>10</v>
      </c>
      <c r="C172" s="69">
        <v>2874</v>
      </c>
      <c r="D172" s="219">
        <v>1314</v>
      </c>
      <c r="E172" s="70">
        <f t="shared" si="6"/>
        <v>45.7202505219207</v>
      </c>
      <c r="F172" s="69">
        <v>24</v>
      </c>
      <c r="G172" s="69">
        <f t="shared" si="7"/>
        <v>1290</v>
      </c>
      <c r="H172" s="70">
        <f t="shared" si="8"/>
        <v>5375</v>
      </c>
    </row>
    <row r="173" ht="17.65" customHeight="1" spans="1:8">
      <c r="A173" s="142" t="s">
        <v>280</v>
      </c>
      <c r="B173" s="69">
        <v>0</v>
      </c>
      <c r="C173" s="69">
        <v>0</v>
      </c>
      <c r="D173" s="219"/>
      <c r="E173" s="70" t="str">
        <f t="shared" si="6"/>
        <v/>
      </c>
      <c r="F173" s="69">
        <v>0</v>
      </c>
      <c r="G173" s="69">
        <f t="shared" si="7"/>
        <v>0</v>
      </c>
      <c r="H173" s="70" t="str">
        <f t="shared" si="8"/>
        <v/>
      </c>
    </row>
    <row r="174" ht="17.65" customHeight="1" spans="1:8">
      <c r="A174" s="142" t="s">
        <v>281</v>
      </c>
      <c r="B174" s="69">
        <v>2660</v>
      </c>
      <c r="C174" s="69">
        <v>2934</v>
      </c>
      <c r="D174" s="219">
        <v>2100</v>
      </c>
      <c r="E174" s="70">
        <f t="shared" si="6"/>
        <v>71.5746421267894</v>
      </c>
      <c r="F174" s="69">
        <v>2323</v>
      </c>
      <c r="G174" s="69">
        <f t="shared" si="7"/>
        <v>-223</v>
      </c>
      <c r="H174" s="70">
        <f t="shared" si="8"/>
        <v>-9.59965561773569</v>
      </c>
    </row>
    <row r="175" ht="17.65" customHeight="1" spans="1:8">
      <c r="A175" s="142" t="s">
        <v>282</v>
      </c>
      <c r="B175" s="69"/>
      <c r="C175" s="69"/>
      <c r="D175" s="69"/>
      <c r="E175" s="70" t="str">
        <f t="shared" si="6"/>
        <v/>
      </c>
      <c r="F175" s="219"/>
      <c r="G175" s="69">
        <f t="shared" si="7"/>
        <v>0</v>
      </c>
      <c r="H175" s="70" t="str">
        <f t="shared" si="8"/>
        <v/>
      </c>
    </row>
    <row r="176" ht="17.65" customHeight="1" spans="1:8">
      <c r="A176" s="142" t="s">
        <v>283</v>
      </c>
      <c r="B176" s="69">
        <f>SUM(B177:B179)</f>
        <v>36769</v>
      </c>
      <c r="C176" s="69">
        <f>SUM(C177:C179)</f>
        <v>89670</v>
      </c>
      <c r="D176" s="69">
        <f>SUM(D177:D179)</f>
        <v>77565</v>
      </c>
      <c r="E176" s="70">
        <f t="shared" si="6"/>
        <v>86.5005018400803</v>
      </c>
      <c r="F176" s="69">
        <v>89935</v>
      </c>
      <c r="G176" s="69">
        <f t="shared" si="7"/>
        <v>-12370</v>
      </c>
      <c r="H176" s="70">
        <f t="shared" si="8"/>
        <v>-13.7543781620059</v>
      </c>
    </row>
    <row r="177" ht="17.65" customHeight="1" spans="1:8">
      <c r="A177" s="142" t="s">
        <v>284</v>
      </c>
      <c r="B177" s="69">
        <v>34148</v>
      </c>
      <c r="C177" s="220">
        <v>86851</v>
      </c>
      <c r="D177" s="219">
        <v>74830</v>
      </c>
      <c r="E177" s="70">
        <f t="shared" si="6"/>
        <v>86.1590540120436</v>
      </c>
      <c r="F177" s="69">
        <v>86497</v>
      </c>
      <c r="G177" s="69">
        <f t="shared" si="7"/>
        <v>-11667</v>
      </c>
      <c r="H177" s="70">
        <f t="shared" si="8"/>
        <v>-13.4883290749968</v>
      </c>
    </row>
    <row r="178" ht="17.65" customHeight="1" spans="1:8">
      <c r="A178" s="142" t="s">
        <v>285</v>
      </c>
      <c r="B178" s="69">
        <v>2621</v>
      </c>
      <c r="C178" s="69">
        <v>2815</v>
      </c>
      <c r="D178" s="219">
        <v>2731</v>
      </c>
      <c r="E178" s="70">
        <f t="shared" si="6"/>
        <v>97.0159857904085</v>
      </c>
      <c r="F178" s="69">
        <v>3366</v>
      </c>
      <c r="G178" s="69">
        <f t="shared" si="7"/>
        <v>-635</v>
      </c>
      <c r="H178" s="70">
        <f t="shared" si="8"/>
        <v>-18.8651218062983</v>
      </c>
    </row>
    <row r="179" ht="17.65" customHeight="1" spans="1:8">
      <c r="A179" s="142" t="s">
        <v>286</v>
      </c>
      <c r="B179" s="69"/>
      <c r="C179" s="69">
        <v>4</v>
      </c>
      <c r="D179" s="219">
        <v>4</v>
      </c>
      <c r="E179" s="70">
        <f t="shared" si="6"/>
        <v>100</v>
      </c>
      <c r="F179" s="69">
        <v>72</v>
      </c>
      <c r="G179" s="69">
        <f t="shared" si="7"/>
        <v>-68</v>
      </c>
      <c r="H179" s="70">
        <f t="shared" si="8"/>
        <v>-94.4444444444444</v>
      </c>
    </row>
    <row r="180" ht="17.65" customHeight="1" spans="1:8">
      <c r="A180" s="142" t="s">
        <v>287</v>
      </c>
      <c r="B180" s="69">
        <f>SUM(B181:B183)</f>
        <v>252942</v>
      </c>
      <c r="C180" s="69">
        <f>SUM(C181:C183)</f>
        <v>304827</v>
      </c>
      <c r="D180" s="69">
        <f>SUM(D181:D183)</f>
        <v>220248</v>
      </c>
      <c r="E180" s="70">
        <f t="shared" si="6"/>
        <v>72.253442116348</v>
      </c>
      <c r="F180" s="69">
        <v>258751</v>
      </c>
      <c r="G180" s="69">
        <f t="shared" si="7"/>
        <v>-38503</v>
      </c>
      <c r="H180" s="70">
        <f t="shared" si="8"/>
        <v>-14.8803289649122</v>
      </c>
    </row>
    <row r="181" ht="17.65" customHeight="1" spans="1:8">
      <c r="A181" s="142" t="s">
        <v>288</v>
      </c>
      <c r="B181" s="69">
        <v>98860</v>
      </c>
      <c r="C181" s="220">
        <v>168415</v>
      </c>
      <c r="D181" s="219">
        <v>84969</v>
      </c>
      <c r="E181" s="70">
        <f t="shared" si="6"/>
        <v>50.4521568743877</v>
      </c>
      <c r="F181" s="69">
        <v>125414</v>
      </c>
      <c r="G181" s="69">
        <f t="shared" si="7"/>
        <v>-40445</v>
      </c>
      <c r="H181" s="70">
        <f t="shared" si="8"/>
        <v>-32.2491906804663</v>
      </c>
    </row>
    <row r="182" ht="17.65" customHeight="1" spans="1:8">
      <c r="A182" s="142" t="s">
        <v>289</v>
      </c>
      <c r="B182" s="69">
        <v>150765</v>
      </c>
      <c r="C182" s="69">
        <v>133085</v>
      </c>
      <c r="D182" s="219">
        <v>132079</v>
      </c>
      <c r="E182" s="70">
        <f t="shared" si="6"/>
        <v>99.2440921215764</v>
      </c>
      <c r="F182" s="69">
        <v>128918</v>
      </c>
      <c r="G182" s="69">
        <f t="shared" si="7"/>
        <v>3161</v>
      </c>
      <c r="H182" s="70">
        <f t="shared" si="8"/>
        <v>2.45194619835865</v>
      </c>
    </row>
    <row r="183" ht="17.65" customHeight="1" spans="1:8">
      <c r="A183" s="142" t="s">
        <v>290</v>
      </c>
      <c r="B183" s="69">
        <v>3317</v>
      </c>
      <c r="C183" s="69">
        <v>3327</v>
      </c>
      <c r="D183" s="219">
        <v>3200</v>
      </c>
      <c r="E183" s="70">
        <f t="shared" si="6"/>
        <v>96.1827472197175</v>
      </c>
      <c r="F183" s="69">
        <v>4419</v>
      </c>
      <c r="G183" s="69">
        <f t="shared" si="7"/>
        <v>-1219</v>
      </c>
      <c r="H183" s="70">
        <f t="shared" si="8"/>
        <v>-27.5854265670966</v>
      </c>
    </row>
    <row r="184" ht="17.65" customHeight="1" spans="1:8">
      <c r="A184" s="142" t="s">
        <v>291</v>
      </c>
      <c r="B184" s="69">
        <f>SUM(B185:B188)</f>
        <v>4122</v>
      </c>
      <c r="C184" s="69">
        <f>SUM(C185:C188)</f>
        <v>17982</v>
      </c>
      <c r="D184" s="69">
        <f>SUM(D185:D188)</f>
        <v>10964</v>
      </c>
      <c r="E184" s="70">
        <f t="shared" si="6"/>
        <v>60.9720831943054</v>
      </c>
      <c r="F184" s="220">
        <v>18248</v>
      </c>
      <c r="G184" s="69">
        <f t="shared" si="7"/>
        <v>-7284</v>
      </c>
      <c r="H184" s="70">
        <f t="shared" si="8"/>
        <v>-39.9167032003507</v>
      </c>
    </row>
    <row r="185" ht="17.65" customHeight="1" spans="1:8">
      <c r="A185" s="142" t="s">
        <v>292</v>
      </c>
      <c r="B185" s="69">
        <v>1350</v>
      </c>
      <c r="C185" s="220">
        <v>15776</v>
      </c>
      <c r="D185" s="219">
        <v>9194</v>
      </c>
      <c r="E185" s="70">
        <f t="shared" si="6"/>
        <v>58.2783975659229</v>
      </c>
      <c r="F185" s="69">
        <v>14122</v>
      </c>
      <c r="G185" s="69">
        <f t="shared" si="7"/>
        <v>-4928</v>
      </c>
      <c r="H185" s="70">
        <f t="shared" si="8"/>
        <v>-34.8959070953123</v>
      </c>
    </row>
    <row r="186" ht="17.65" customHeight="1" spans="1:8">
      <c r="A186" s="142" t="s">
        <v>293</v>
      </c>
      <c r="B186" s="69"/>
      <c r="C186" s="69">
        <v>0</v>
      </c>
      <c r="D186" s="219"/>
      <c r="E186" s="70" t="str">
        <f t="shared" si="6"/>
        <v/>
      </c>
      <c r="F186" s="69">
        <v>0</v>
      </c>
      <c r="G186" s="69">
        <f t="shared" si="7"/>
        <v>0</v>
      </c>
      <c r="H186" s="70" t="str">
        <f t="shared" si="8"/>
        <v/>
      </c>
    </row>
    <row r="187" ht="17.65" customHeight="1" spans="1:8">
      <c r="A187" s="142" t="s">
        <v>294</v>
      </c>
      <c r="B187" s="69">
        <v>15</v>
      </c>
      <c r="C187" s="69">
        <v>15</v>
      </c>
      <c r="D187" s="219">
        <v>15</v>
      </c>
      <c r="E187" s="70">
        <f t="shared" si="6"/>
        <v>100</v>
      </c>
      <c r="F187" s="69">
        <v>133</v>
      </c>
      <c r="G187" s="69">
        <f t="shared" si="7"/>
        <v>-118</v>
      </c>
      <c r="H187" s="70">
        <f t="shared" si="8"/>
        <v>-88.7218045112782</v>
      </c>
    </row>
    <row r="188" ht="17.65" customHeight="1" spans="1:8">
      <c r="A188" s="142" t="s">
        <v>295</v>
      </c>
      <c r="B188" s="69">
        <v>2757</v>
      </c>
      <c r="C188" s="69">
        <v>2191</v>
      </c>
      <c r="D188" s="219">
        <v>1755</v>
      </c>
      <c r="E188" s="70">
        <f t="shared" si="6"/>
        <v>80.1004107713373</v>
      </c>
      <c r="F188" s="69">
        <v>3993</v>
      </c>
      <c r="G188" s="69">
        <f t="shared" si="7"/>
        <v>-2238</v>
      </c>
      <c r="H188" s="70">
        <f t="shared" si="8"/>
        <v>-56.0480841472577</v>
      </c>
    </row>
    <row r="189" ht="17.65" customHeight="1" spans="1:8">
      <c r="A189" s="142" t="s">
        <v>296</v>
      </c>
      <c r="B189" s="69">
        <f>SUM(B190:B196)</f>
        <v>37574</v>
      </c>
      <c r="C189" s="69">
        <f>SUM(C190:C196)</f>
        <v>70542</v>
      </c>
      <c r="D189" s="69">
        <f>SUM(D190:D196)</f>
        <v>57659</v>
      </c>
      <c r="E189" s="70">
        <f t="shared" si="6"/>
        <v>81.7371211476851</v>
      </c>
      <c r="F189" s="220">
        <v>28059</v>
      </c>
      <c r="G189" s="69">
        <f t="shared" si="7"/>
        <v>29600</v>
      </c>
      <c r="H189" s="70">
        <f t="shared" si="8"/>
        <v>105.491999002103</v>
      </c>
    </row>
    <row r="190" ht="17.65" customHeight="1" spans="1:8">
      <c r="A190" s="142" t="s">
        <v>297</v>
      </c>
      <c r="B190" s="69">
        <v>10642</v>
      </c>
      <c r="C190" s="69">
        <v>21635</v>
      </c>
      <c r="D190" s="219">
        <v>16521</v>
      </c>
      <c r="E190" s="70">
        <f t="shared" si="6"/>
        <v>76.3623757799861</v>
      </c>
      <c r="F190" s="69">
        <v>11324</v>
      </c>
      <c r="G190" s="69">
        <f t="shared" si="7"/>
        <v>5197</v>
      </c>
      <c r="H190" s="70">
        <f t="shared" si="8"/>
        <v>45.8936771458849</v>
      </c>
    </row>
    <row r="191" ht="17.65" customHeight="1" spans="1:8">
      <c r="A191" s="142" t="s">
        <v>298</v>
      </c>
      <c r="B191" s="69">
        <v>11336</v>
      </c>
      <c r="C191" s="220">
        <v>18788</v>
      </c>
      <c r="D191" s="219">
        <v>15851</v>
      </c>
      <c r="E191" s="70">
        <f t="shared" si="6"/>
        <v>84.367681498829</v>
      </c>
      <c r="F191" s="69">
        <v>9671</v>
      </c>
      <c r="G191" s="69">
        <f t="shared" si="7"/>
        <v>6180</v>
      </c>
      <c r="H191" s="70">
        <f t="shared" si="8"/>
        <v>63.9023885844277</v>
      </c>
    </row>
    <row r="192" ht="17.65" customHeight="1" spans="1:8">
      <c r="A192" s="142" t="s">
        <v>299</v>
      </c>
      <c r="B192" s="69">
        <v>1066</v>
      </c>
      <c r="C192" s="69">
        <v>1116</v>
      </c>
      <c r="D192" s="219">
        <v>1108</v>
      </c>
      <c r="E192" s="70">
        <f t="shared" si="6"/>
        <v>99.2831541218638</v>
      </c>
      <c r="F192" s="69">
        <v>1024</v>
      </c>
      <c r="G192" s="69">
        <f t="shared" si="7"/>
        <v>84</v>
      </c>
      <c r="H192" s="70">
        <f t="shared" si="8"/>
        <v>8.203125</v>
      </c>
    </row>
    <row r="193" ht="17.65" customHeight="1" spans="1:8">
      <c r="A193" s="142" t="s">
        <v>300</v>
      </c>
      <c r="B193" s="69">
        <v>261</v>
      </c>
      <c r="C193" s="69">
        <v>303</v>
      </c>
      <c r="D193" s="219">
        <v>303</v>
      </c>
      <c r="E193" s="70">
        <f t="shared" si="6"/>
        <v>100</v>
      </c>
      <c r="F193" s="69">
        <v>402</v>
      </c>
      <c r="G193" s="69">
        <f t="shared" si="7"/>
        <v>-99</v>
      </c>
      <c r="H193" s="70">
        <f t="shared" si="8"/>
        <v>-24.6268656716418</v>
      </c>
    </row>
    <row r="194" ht="17.65" customHeight="1" spans="1:8">
      <c r="A194" s="142" t="s">
        <v>301</v>
      </c>
      <c r="B194" s="69">
        <v>415</v>
      </c>
      <c r="C194" s="69">
        <v>26306</v>
      </c>
      <c r="D194" s="219">
        <v>21799</v>
      </c>
      <c r="E194" s="70">
        <f t="shared" si="6"/>
        <v>82.8670265338706</v>
      </c>
      <c r="F194" s="69">
        <v>1757</v>
      </c>
      <c r="G194" s="69">
        <f t="shared" si="7"/>
        <v>20042</v>
      </c>
      <c r="H194" s="70">
        <f t="shared" si="8"/>
        <v>1140.69436539556</v>
      </c>
    </row>
    <row r="195" ht="17.65" customHeight="1" spans="1:8">
      <c r="A195" s="142" t="s">
        <v>302</v>
      </c>
      <c r="B195" s="69">
        <v>92</v>
      </c>
      <c r="C195" s="69">
        <v>592</v>
      </c>
      <c r="D195" s="222">
        <v>291</v>
      </c>
      <c r="E195" s="70">
        <f t="shared" si="6"/>
        <v>49.1554054054054</v>
      </c>
      <c r="F195" s="69">
        <v>3414</v>
      </c>
      <c r="G195" s="69">
        <f t="shared" si="7"/>
        <v>-3123</v>
      </c>
      <c r="H195" s="70">
        <f t="shared" si="8"/>
        <v>-91.4762741652021</v>
      </c>
    </row>
    <row r="196" ht="17.65" customHeight="1" spans="1:8">
      <c r="A196" s="221" t="s">
        <v>303</v>
      </c>
      <c r="B196" s="69">
        <v>13762</v>
      </c>
      <c r="C196" s="69">
        <v>1802</v>
      </c>
      <c r="D196" s="219">
        <v>1786</v>
      </c>
      <c r="E196" s="70">
        <f t="shared" si="6"/>
        <v>99.1120976692564</v>
      </c>
      <c r="F196" s="69">
        <v>467</v>
      </c>
      <c r="G196" s="69">
        <f t="shared" si="7"/>
        <v>1319</v>
      </c>
      <c r="H196" s="70">
        <f t="shared" si="8"/>
        <v>282.441113490364</v>
      </c>
    </row>
    <row r="197" ht="17.65" customHeight="1" spans="1:8">
      <c r="A197" s="184" t="s">
        <v>304</v>
      </c>
      <c r="B197" s="69">
        <v>88875</v>
      </c>
      <c r="C197" s="69">
        <v>0</v>
      </c>
      <c r="D197" s="69"/>
      <c r="E197" s="70" t="str">
        <f t="shared" si="6"/>
        <v/>
      </c>
      <c r="F197" s="219"/>
      <c r="G197" s="69">
        <f t="shared" si="7"/>
        <v>0</v>
      </c>
      <c r="H197" s="70" t="str">
        <f t="shared" si="8"/>
        <v/>
      </c>
    </row>
    <row r="198" ht="17.65" customHeight="1" spans="1:8">
      <c r="A198" s="184" t="s">
        <v>305</v>
      </c>
      <c r="B198" s="69">
        <f>SUM(B199:B200)</f>
        <v>141780</v>
      </c>
      <c r="C198" s="69">
        <f>SUM(C199:C200)</f>
        <v>179973</v>
      </c>
      <c r="D198" s="69">
        <f>SUM(D199:D200)</f>
        <v>75197</v>
      </c>
      <c r="E198" s="70">
        <f t="shared" ref="E198:E208" si="9">IF(C198=0,"",SUM(D198/C198)*100)</f>
        <v>41.7823784678813</v>
      </c>
      <c r="F198" s="220">
        <v>45491</v>
      </c>
      <c r="G198" s="69">
        <f t="shared" ref="G198:G215" si="10">D198-F198</f>
        <v>29706</v>
      </c>
      <c r="H198" s="70">
        <f t="shared" ref="H198:H215" si="11">IF(F198=0,"",SUM(G198/F198)*100)</f>
        <v>65.3008287353542</v>
      </c>
    </row>
    <row r="199" ht="17.65" customHeight="1" spans="1:8">
      <c r="A199" s="142" t="s">
        <v>306</v>
      </c>
      <c r="B199" s="69">
        <v>75492</v>
      </c>
      <c r="C199" s="69">
        <v>0</v>
      </c>
      <c r="D199" s="69"/>
      <c r="E199" s="70" t="str">
        <f t="shared" si="9"/>
        <v/>
      </c>
      <c r="F199" s="69"/>
      <c r="G199" s="69">
        <f t="shared" si="10"/>
        <v>0</v>
      </c>
      <c r="H199" s="70" t="str">
        <f t="shared" si="11"/>
        <v/>
      </c>
    </row>
    <row r="200" ht="17.65" customHeight="1" spans="1:8">
      <c r="A200" s="142" t="s">
        <v>307</v>
      </c>
      <c r="B200" s="69">
        <v>66288</v>
      </c>
      <c r="C200" s="69">
        <v>179973</v>
      </c>
      <c r="D200" s="219">
        <v>75197</v>
      </c>
      <c r="E200" s="70">
        <f t="shared" si="9"/>
        <v>41.7823784678813</v>
      </c>
      <c r="F200" s="69">
        <v>45491</v>
      </c>
      <c r="G200" s="69">
        <f t="shared" si="10"/>
        <v>29706</v>
      </c>
      <c r="H200" s="70">
        <f t="shared" si="11"/>
        <v>65.3008287353542</v>
      </c>
    </row>
    <row r="201" ht="17.65" customHeight="1" spans="1:8">
      <c r="A201" s="142" t="s">
        <v>308</v>
      </c>
      <c r="B201" s="69">
        <f>SUM(B202:B204)</f>
        <v>116298</v>
      </c>
      <c r="C201" s="69">
        <f>SUM(C202:C204)</f>
        <v>144364</v>
      </c>
      <c r="D201" s="69">
        <f>SUM(D202:D204)</f>
        <v>144364</v>
      </c>
      <c r="E201" s="70">
        <f t="shared" si="9"/>
        <v>100</v>
      </c>
      <c r="F201" s="220">
        <v>112362</v>
      </c>
      <c r="G201" s="69">
        <f t="shared" si="10"/>
        <v>32002</v>
      </c>
      <c r="H201" s="70">
        <f t="shared" si="11"/>
        <v>28.4811591107314</v>
      </c>
    </row>
    <row r="202" ht="17.65" customHeight="1" spans="1:8">
      <c r="A202" s="142" t="s">
        <v>309</v>
      </c>
      <c r="B202" s="69"/>
      <c r="C202" s="69">
        <v>0</v>
      </c>
      <c r="D202" s="69"/>
      <c r="E202" s="70" t="str">
        <f t="shared" si="9"/>
        <v/>
      </c>
      <c r="F202" s="219"/>
      <c r="G202" s="69">
        <f t="shared" si="10"/>
        <v>0</v>
      </c>
      <c r="H202" s="70" t="str">
        <f t="shared" si="11"/>
        <v/>
      </c>
    </row>
    <row r="203" ht="17.65" customHeight="1" spans="1:8">
      <c r="A203" s="142" t="s">
        <v>310</v>
      </c>
      <c r="B203" s="69"/>
      <c r="C203" s="69">
        <v>0</v>
      </c>
      <c r="D203" s="69"/>
      <c r="E203" s="70" t="str">
        <f t="shared" si="9"/>
        <v/>
      </c>
      <c r="F203" s="219"/>
      <c r="G203" s="69">
        <f t="shared" si="10"/>
        <v>0</v>
      </c>
      <c r="H203" s="70" t="str">
        <f t="shared" si="11"/>
        <v/>
      </c>
    </row>
    <row r="204" ht="17.65" customHeight="1" spans="1:8">
      <c r="A204" s="142" t="s">
        <v>311</v>
      </c>
      <c r="B204" s="69">
        <v>116298</v>
      </c>
      <c r="C204" s="69">
        <v>144364</v>
      </c>
      <c r="D204" s="219">
        <v>144364</v>
      </c>
      <c r="E204" s="70">
        <f t="shared" si="9"/>
        <v>100</v>
      </c>
      <c r="F204" s="69">
        <v>112362</v>
      </c>
      <c r="G204" s="69">
        <f t="shared" si="10"/>
        <v>32002</v>
      </c>
      <c r="H204" s="70">
        <f t="shared" si="11"/>
        <v>28.4811591107314</v>
      </c>
    </row>
    <row r="205" ht="17.65" customHeight="1" spans="1:8">
      <c r="A205" s="142" t="s">
        <v>312</v>
      </c>
      <c r="B205" s="69">
        <f>SUM(B206:B208)</f>
        <v>216</v>
      </c>
      <c r="C205" s="69">
        <f>SUM(C206:C208)</f>
        <v>593</v>
      </c>
      <c r="D205" s="69">
        <f>SUM(D206:D208)</f>
        <v>593</v>
      </c>
      <c r="E205" s="70">
        <f t="shared" si="9"/>
        <v>100</v>
      </c>
      <c r="F205" s="69">
        <v>1072</v>
      </c>
      <c r="G205" s="69">
        <f t="shared" si="10"/>
        <v>-479</v>
      </c>
      <c r="H205" s="70">
        <f t="shared" si="11"/>
        <v>-44.6828358208955</v>
      </c>
    </row>
    <row r="206" ht="17.65" customHeight="1" spans="1:8">
      <c r="A206" s="142" t="s">
        <v>313</v>
      </c>
      <c r="B206" s="69"/>
      <c r="C206" s="69">
        <v>0</v>
      </c>
      <c r="D206" s="219"/>
      <c r="E206" s="70" t="str">
        <f t="shared" si="9"/>
        <v/>
      </c>
      <c r="F206" s="219"/>
      <c r="G206" s="69">
        <f t="shared" si="10"/>
        <v>0</v>
      </c>
      <c r="H206" s="70" t="str">
        <f t="shared" si="11"/>
        <v/>
      </c>
    </row>
    <row r="207" ht="17.65" customHeight="1" spans="1:8">
      <c r="A207" s="142" t="s">
        <v>314</v>
      </c>
      <c r="B207" s="69"/>
      <c r="C207" s="69">
        <v>0</v>
      </c>
      <c r="D207" s="219"/>
      <c r="E207" s="70" t="str">
        <f t="shared" si="9"/>
        <v/>
      </c>
      <c r="F207" s="219"/>
      <c r="G207" s="69">
        <f t="shared" si="10"/>
        <v>0</v>
      </c>
      <c r="H207" s="70" t="str">
        <f t="shared" si="11"/>
        <v/>
      </c>
    </row>
    <row r="208" ht="17.65" customHeight="1" spans="1:8">
      <c r="A208" s="142" t="s">
        <v>315</v>
      </c>
      <c r="B208" s="69">
        <v>216</v>
      </c>
      <c r="C208" s="69">
        <v>593</v>
      </c>
      <c r="D208" s="219">
        <v>593</v>
      </c>
      <c r="E208" s="70">
        <f t="shared" si="9"/>
        <v>100</v>
      </c>
      <c r="F208" s="69">
        <v>1072</v>
      </c>
      <c r="G208" s="69">
        <f t="shared" si="10"/>
        <v>-479</v>
      </c>
      <c r="H208" s="70">
        <f t="shared" si="11"/>
        <v>-44.6828358208955</v>
      </c>
    </row>
    <row r="209" ht="17.65" customHeight="1" spans="1:8">
      <c r="A209" s="142" t="s">
        <v>316</v>
      </c>
      <c r="B209" s="69">
        <v>8413</v>
      </c>
      <c r="C209" s="69">
        <v>10173</v>
      </c>
      <c r="D209" s="69">
        <v>10173</v>
      </c>
      <c r="E209" s="70"/>
      <c r="F209" s="69">
        <v>87813</v>
      </c>
      <c r="G209" s="69">
        <f t="shared" si="10"/>
        <v>-77640</v>
      </c>
      <c r="H209" s="70">
        <f t="shared" si="11"/>
        <v>-88.4151549315022</v>
      </c>
    </row>
    <row r="210" ht="17.65" customHeight="1" spans="1:8">
      <c r="A210" s="184" t="s">
        <v>317</v>
      </c>
      <c r="B210" s="69">
        <v>61049</v>
      </c>
      <c r="C210" s="69">
        <v>421926</v>
      </c>
      <c r="D210" s="219">
        <v>421926</v>
      </c>
      <c r="E210" s="70"/>
      <c r="F210" s="219">
        <v>1645603</v>
      </c>
      <c r="G210" s="69">
        <f t="shared" si="10"/>
        <v>-1223677</v>
      </c>
      <c r="H210" s="70">
        <f t="shared" si="11"/>
        <v>-74.3604016278531</v>
      </c>
    </row>
    <row r="211" ht="17.65" customHeight="1" spans="1:8">
      <c r="A211" s="105" t="s">
        <v>318</v>
      </c>
      <c r="B211" s="69"/>
      <c r="C211" s="69">
        <v>260265</v>
      </c>
      <c r="D211" s="69">
        <v>260265</v>
      </c>
      <c r="E211" s="70"/>
      <c r="F211" s="219">
        <v>282842</v>
      </c>
      <c r="G211" s="69">
        <f t="shared" si="10"/>
        <v>-22577</v>
      </c>
      <c r="H211" s="70">
        <f t="shared" si="11"/>
        <v>-7.98219500639933</v>
      </c>
    </row>
    <row r="212" ht="17.65" customHeight="1" spans="1:8">
      <c r="A212" s="105" t="s">
        <v>319</v>
      </c>
      <c r="B212" s="69"/>
      <c r="C212" s="219">
        <v>78265</v>
      </c>
      <c r="D212" s="219">
        <v>78265</v>
      </c>
      <c r="E212" s="70"/>
      <c r="F212" s="219">
        <v>58770</v>
      </c>
      <c r="G212" s="69">
        <f t="shared" si="10"/>
        <v>19495</v>
      </c>
      <c r="H212" s="70">
        <f t="shared" si="11"/>
        <v>33.1716862344734</v>
      </c>
    </row>
    <row r="213" ht="17.65" customHeight="1" spans="1:8">
      <c r="A213" s="105" t="s">
        <v>320</v>
      </c>
      <c r="B213" s="69"/>
      <c r="C213" s="219">
        <v>2500</v>
      </c>
      <c r="D213" s="219">
        <v>2500</v>
      </c>
      <c r="E213" s="70"/>
      <c r="F213" s="219">
        <v>423</v>
      </c>
      <c r="G213" s="69">
        <f t="shared" si="10"/>
        <v>2077</v>
      </c>
      <c r="H213" s="70">
        <f t="shared" si="11"/>
        <v>491.016548463357</v>
      </c>
    </row>
    <row r="214" ht="17.65" customHeight="1" spans="1:8">
      <c r="A214" s="105" t="s">
        <v>321</v>
      </c>
      <c r="B214" s="69"/>
      <c r="C214" s="219">
        <v>22684</v>
      </c>
      <c r="D214" s="219">
        <v>22684</v>
      </c>
      <c r="E214" s="70"/>
      <c r="F214" s="219"/>
      <c r="G214" s="69">
        <f t="shared" si="10"/>
        <v>22684</v>
      </c>
      <c r="H214" s="70" t="str">
        <f t="shared" si="11"/>
        <v/>
      </c>
    </row>
    <row r="215" ht="17.65" customHeight="1" spans="1:8">
      <c r="A215" s="105" t="s">
        <v>322</v>
      </c>
      <c r="B215" s="69"/>
      <c r="C215" s="219">
        <v>1613092</v>
      </c>
      <c r="D215" s="219">
        <v>1613092</v>
      </c>
      <c r="E215" s="70"/>
      <c r="F215" s="69">
        <v>1638183</v>
      </c>
      <c r="G215" s="69">
        <f t="shared" si="10"/>
        <v>-25091</v>
      </c>
      <c r="H215" s="70">
        <f t="shared" si="11"/>
        <v>-1.5316359649685</v>
      </c>
    </row>
    <row r="216" customHeight="1" spans="2:8">
      <c r="B216" s="223"/>
      <c r="C216" s="223"/>
      <c r="D216" s="223"/>
      <c r="E216" s="223"/>
      <c r="F216" s="223"/>
      <c r="G216" s="223"/>
      <c r="H216" s="223"/>
    </row>
  </sheetData>
  <mergeCells count="2">
    <mergeCell ref="A1:H1"/>
    <mergeCell ref="G2:H2"/>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
  <sheetViews>
    <sheetView showZeros="0" workbookViewId="0">
      <pane xSplit="1" ySplit="3" topLeftCell="B4" activePane="bottomRight" state="frozen"/>
      <selection/>
      <selection pane="topRight"/>
      <selection pane="bottomLeft"/>
      <selection pane="bottomRight" activeCell="V23" sqref="V23"/>
    </sheetView>
  </sheetViews>
  <sheetFormatPr defaultColWidth="9" defaultRowHeight="17.1" customHeight="1" outlineLevelCol="7"/>
  <cols>
    <col min="1" max="1" width="27.125" style="55" customWidth="1"/>
    <col min="2" max="2" width="7.25" style="56" customWidth="1"/>
    <col min="3" max="3" width="6.375" style="56" customWidth="1"/>
    <col min="4" max="4" width="6.5" style="57" customWidth="1"/>
    <col min="5" max="5" width="6.375" style="58" customWidth="1"/>
    <col min="6" max="6" width="6.625" style="59" customWidth="1"/>
    <col min="7" max="8" width="6.125" style="59" customWidth="1"/>
    <col min="9" max="16384" width="9" style="3"/>
  </cols>
  <sheetData>
    <row r="1" ht="33.75" customHeight="1" spans="1:8">
      <c r="A1" s="60" t="s">
        <v>1243</v>
      </c>
      <c r="B1" s="60"/>
      <c r="C1" s="60"/>
      <c r="D1" s="60"/>
      <c r="E1" s="60"/>
      <c r="F1" s="60"/>
      <c r="G1" s="60"/>
      <c r="H1" s="60"/>
    </row>
    <row r="2" ht="18.75" customHeight="1" spans="1:8">
      <c r="A2" s="61" t="s">
        <v>1244</v>
      </c>
      <c r="B2" s="61"/>
      <c r="C2" s="61"/>
      <c r="D2" s="62"/>
      <c r="E2" s="63" t="s">
        <v>604</v>
      </c>
      <c r="F2" s="63"/>
      <c r="G2" s="64" t="s">
        <v>2</v>
      </c>
      <c r="H2" s="64"/>
    </row>
    <row r="3" s="53" customFormat="1" ht="32.25" customHeight="1" spans="1:8">
      <c r="A3" s="65" t="s">
        <v>3</v>
      </c>
      <c r="B3" s="66" t="s">
        <v>605</v>
      </c>
      <c r="C3" s="66" t="s">
        <v>606</v>
      </c>
      <c r="D3" s="66" t="s">
        <v>607</v>
      </c>
      <c r="E3" s="67" t="s">
        <v>608</v>
      </c>
      <c r="F3" s="66" t="s">
        <v>609</v>
      </c>
      <c r="G3" s="66" t="s">
        <v>610</v>
      </c>
      <c r="H3" s="66" t="s">
        <v>611</v>
      </c>
    </row>
    <row r="4" s="53" customFormat="1" ht="24.2" customHeight="1" spans="1:8">
      <c r="A4" s="68" t="s">
        <v>704</v>
      </c>
      <c r="B4" s="69">
        <f>SUM(B5,B12,B13)</f>
        <v>1353</v>
      </c>
      <c r="C4" s="69">
        <f>SUM(C5,C12,C13)</f>
        <v>629</v>
      </c>
      <c r="D4" s="69">
        <f>SUM(D5,D12,D13)</f>
        <v>629</v>
      </c>
      <c r="E4" s="70">
        <f>IF(C4=0,"",SUM(D4/C4)*100)</f>
        <v>100</v>
      </c>
      <c r="F4" s="69">
        <f>SUM(F5,F12,F13)</f>
        <v>1077</v>
      </c>
      <c r="G4" s="69">
        <f>D4-F4</f>
        <v>-448</v>
      </c>
      <c r="H4" s="70">
        <f>IF(F4=0,"",SUM(G4/F4)*100)</f>
        <v>-41.5970287836583</v>
      </c>
    </row>
    <row r="5" s="54" customFormat="1" ht="24.2" customHeight="1" spans="1:8">
      <c r="A5" s="71" t="s">
        <v>705</v>
      </c>
      <c r="B5" s="69">
        <f>SUM(B6,B7,B8,B10,B11)</f>
        <v>1353</v>
      </c>
      <c r="C5" s="69">
        <f>SUM(C6,C7,C8,C10,C11)</f>
        <v>629</v>
      </c>
      <c r="D5" s="69">
        <f>SUM(D6,D7,D8,D10,D11)</f>
        <v>629</v>
      </c>
      <c r="E5" s="70">
        <f>IF(C5=0,"",SUM(D5/C5)*100)</f>
        <v>100</v>
      </c>
      <c r="F5" s="69">
        <f>SUM(F6,F7,F8,F10,F11)</f>
        <v>1077</v>
      </c>
      <c r="G5" s="69">
        <f t="shared" ref="G5:G26" si="0">D5-F5</f>
        <v>-448</v>
      </c>
      <c r="H5" s="70">
        <f>IF(F5=0,"",SUM(G5/F5)*100)</f>
        <v>-41.5970287836583</v>
      </c>
    </row>
    <row r="6" ht="24.2" customHeight="1" spans="1:8">
      <c r="A6" s="72" t="s">
        <v>706</v>
      </c>
      <c r="B6" s="69">
        <v>1353</v>
      </c>
      <c r="C6" s="69">
        <v>629</v>
      </c>
      <c r="D6" s="69">
        <v>629</v>
      </c>
      <c r="E6" s="70">
        <f>IF(C6=0,"",SUM(D6/C6)*100)</f>
        <v>100</v>
      </c>
      <c r="F6" s="69">
        <v>1066</v>
      </c>
      <c r="G6" s="69">
        <f t="shared" si="0"/>
        <v>-437</v>
      </c>
      <c r="H6" s="70">
        <f t="shared" ref="H6:H26" si="1">IF(F6=0,"",SUM(G6/F6)*100)</f>
        <v>-40.9943714821764</v>
      </c>
    </row>
    <row r="7" ht="24.2" customHeight="1" spans="1:8">
      <c r="A7" s="72" t="s">
        <v>707</v>
      </c>
      <c r="B7" s="69"/>
      <c r="C7" s="69"/>
      <c r="D7" s="69"/>
      <c r="E7" s="70" t="str">
        <f>IF(C7=0,"",SUM(D7/C7)*100)</f>
        <v/>
      </c>
      <c r="F7" s="69"/>
      <c r="G7" s="69">
        <f t="shared" si="0"/>
        <v>0</v>
      </c>
      <c r="H7" s="70" t="str">
        <f t="shared" si="1"/>
        <v/>
      </c>
    </row>
    <row r="8" ht="24.2" customHeight="1" spans="1:8">
      <c r="A8" s="72" t="s">
        <v>708</v>
      </c>
      <c r="B8" s="69"/>
      <c r="C8" s="69"/>
      <c r="D8" s="69"/>
      <c r="E8" s="70" t="str">
        <f>IF(C8=0,"",SUM(D8/C8)*100)</f>
        <v/>
      </c>
      <c r="F8" s="69"/>
      <c r="G8" s="69">
        <f t="shared" si="0"/>
        <v>0</v>
      </c>
      <c r="H8" s="70" t="str">
        <f t="shared" si="1"/>
        <v/>
      </c>
    </row>
    <row r="9" ht="24.2" customHeight="1" spans="1:8">
      <c r="A9" s="68" t="s">
        <v>1245</v>
      </c>
      <c r="B9" s="69"/>
      <c r="C9" s="69"/>
      <c r="D9" s="69"/>
      <c r="E9" s="70" t="s">
        <v>615</v>
      </c>
      <c r="F9" s="69"/>
      <c r="G9" s="69">
        <f t="shared" si="0"/>
        <v>0</v>
      </c>
      <c r="H9" s="70" t="str">
        <f t="shared" si="1"/>
        <v/>
      </c>
    </row>
    <row r="10" ht="24.2" customHeight="1" spans="1:8">
      <c r="A10" s="72" t="s">
        <v>709</v>
      </c>
      <c r="B10" s="69"/>
      <c r="C10" s="69"/>
      <c r="D10" s="69"/>
      <c r="E10" s="70" t="s">
        <v>615</v>
      </c>
      <c r="F10" s="69"/>
      <c r="G10" s="69">
        <f t="shared" si="0"/>
        <v>0</v>
      </c>
      <c r="H10" s="70" t="str">
        <f t="shared" si="1"/>
        <v/>
      </c>
    </row>
    <row r="11" ht="24.2" customHeight="1" spans="1:8">
      <c r="A11" s="72" t="s">
        <v>710</v>
      </c>
      <c r="B11" s="69">
        <v>0</v>
      </c>
      <c r="C11" s="69">
        <v>0</v>
      </c>
      <c r="D11" s="69"/>
      <c r="E11" s="70" t="s">
        <v>615</v>
      </c>
      <c r="F11" s="69">
        <v>11</v>
      </c>
      <c r="G11" s="69">
        <f t="shared" si="0"/>
        <v>-11</v>
      </c>
      <c r="H11" s="70">
        <f t="shared" si="1"/>
        <v>-100</v>
      </c>
    </row>
    <row r="12" ht="24.2" customHeight="1" spans="1:8">
      <c r="A12" s="71" t="s">
        <v>38</v>
      </c>
      <c r="B12" s="69"/>
      <c r="C12" s="69">
        <v>-3</v>
      </c>
      <c r="D12" s="69"/>
      <c r="E12" s="70"/>
      <c r="F12" s="69">
        <v>-3</v>
      </c>
      <c r="G12" s="69">
        <f t="shared" si="0"/>
        <v>3</v>
      </c>
      <c r="H12" s="70">
        <f t="shared" si="1"/>
        <v>-100</v>
      </c>
    </row>
    <row r="13" ht="24.2" customHeight="1" spans="1:8">
      <c r="A13" s="71" t="s">
        <v>624</v>
      </c>
      <c r="B13" s="69"/>
      <c r="C13" s="69">
        <v>3</v>
      </c>
      <c r="D13" s="69"/>
      <c r="E13" s="70"/>
      <c r="F13" s="69">
        <v>3</v>
      </c>
      <c r="G13" s="69">
        <f t="shared" si="0"/>
        <v>-3</v>
      </c>
      <c r="H13" s="70">
        <f t="shared" si="1"/>
        <v>-100</v>
      </c>
    </row>
    <row r="14" ht="24.2" customHeight="1" spans="1:8">
      <c r="A14" s="73"/>
      <c r="B14" s="74"/>
      <c r="C14" s="74"/>
      <c r="D14" s="74">
        <v>0</v>
      </c>
      <c r="E14" s="75" t="s">
        <v>615</v>
      </c>
      <c r="F14" s="74"/>
      <c r="G14" s="74"/>
      <c r="H14" s="76"/>
    </row>
    <row r="15" ht="24.2" customHeight="1" spans="1:8">
      <c r="A15" s="71" t="s">
        <v>711</v>
      </c>
      <c r="B15" s="69">
        <f>SUM(B16,B24:B26)</f>
        <v>1353</v>
      </c>
      <c r="C15" s="69">
        <f>SUM(C16,C24:C26)</f>
        <v>629</v>
      </c>
      <c r="D15" s="69">
        <f>SUM(D16,D24:D26)</f>
        <v>629</v>
      </c>
      <c r="E15" s="70">
        <f t="shared" ref="E15:E23" si="2">IF(C15=0,"",SUM(D15/C15)*100)</f>
        <v>100</v>
      </c>
      <c r="F15" s="69">
        <f>SUM(F16,F24:F26)</f>
        <v>1077</v>
      </c>
      <c r="G15" s="69">
        <f t="shared" si="0"/>
        <v>-448</v>
      </c>
      <c r="H15" s="70">
        <f t="shared" si="1"/>
        <v>-41.5970287836583</v>
      </c>
    </row>
    <row r="16" ht="24.2" customHeight="1" spans="1:8">
      <c r="A16" s="71" t="s">
        <v>712</v>
      </c>
      <c r="B16" s="69">
        <f>B17+B19+B20+B22</f>
        <v>947</v>
      </c>
      <c r="C16" s="69">
        <f>C17+C19+C20+C22</f>
        <v>0</v>
      </c>
      <c r="D16" s="69">
        <f>D17+D19+D20+D22</f>
        <v>0</v>
      </c>
      <c r="E16" s="70" t="str">
        <f t="shared" si="2"/>
        <v/>
      </c>
      <c r="F16" s="69">
        <f>F17+F19+F20+F22</f>
        <v>0</v>
      </c>
      <c r="G16" s="69">
        <f t="shared" si="0"/>
        <v>0</v>
      </c>
      <c r="H16" s="70" t="str">
        <f t="shared" si="1"/>
        <v/>
      </c>
    </row>
    <row r="17" ht="24.2" customHeight="1" spans="1:8">
      <c r="A17" s="77" t="s">
        <v>713</v>
      </c>
      <c r="B17" s="69"/>
      <c r="C17" s="69"/>
      <c r="D17" s="69"/>
      <c r="E17" s="70" t="str">
        <f t="shared" si="2"/>
        <v/>
      </c>
      <c r="F17" s="69"/>
      <c r="G17" s="69">
        <f t="shared" si="0"/>
        <v>0</v>
      </c>
      <c r="H17" s="70" t="str">
        <f t="shared" si="1"/>
        <v/>
      </c>
    </row>
    <row r="18" ht="24.2" customHeight="1" spans="1:8">
      <c r="A18" s="77" t="s">
        <v>714</v>
      </c>
      <c r="B18" s="69"/>
      <c r="C18" s="69"/>
      <c r="D18" s="69"/>
      <c r="E18" s="70" t="str">
        <f t="shared" si="2"/>
        <v/>
      </c>
      <c r="F18" s="69"/>
      <c r="G18" s="69">
        <f t="shared" si="0"/>
        <v>0</v>
      </c>
      <c r="H18" s="70" t="str">
        <f t="shared" si="1"/>
        <v/>
      </c>
    </row>
    <row r="19" ht="24.2" customHeight="1" spans="1:8">
      <c r="A19" s="77" t="s">
        <v>717</v>
      </c>
      <c r="B19" s="69">
        <v>947</v>
      </c>
      <c r="C19" s="69">
        <v>0</v>
      </c>
      <c r="D19" s="69">
        <v>0</v>
      </c>
      <c r="E19" s="70" t="str">
        <f t="shared" si="2"/>
        <v/>
      </c>
      <c r="F19" s="69">
        <v>0</v>
      </c>
      <c r="G19" s="69">
        <f t="shared" si="0"/>
        <v>0</v>
      </c>
      <c r="H19" s="70" t="str">
        <f t="shared" si="1"/>
        <v/>
      </c>
    </row>
    <row r="20" ht="24.2" customHeight="1" spans="1:8">
      <c r="A20" s="77" t="s">
        <v>719</v>
      </c>
      <c r="B20" s="69"/>
      <c r="C20" s="69"/>
      <c r="D20" s="69"/>
      <c r="E20" s="70" t="str">
        <f t="shared" si="2"/>
        <v/>
      </c>
      <c r="F20" s="69"/>
      <c r="G20" s="69">
        <f t="shared" si="0"/>
        <v>0</v>
      </c>
      <c r="H20" s="70" t="str">
        <f t="shared" si="1"/>
        <v/>
      </c>
    </row>
    <row r="21" ht="24.2" customHeight="1" spans="1:8">
      <c r="A21" s="77" t="s">
        <v>1246</v>
      </c>
      <c r="B21" s="69"/>
      <c r="C21" s="69"/>
      <c r="D21" s="69"/>
      <c r="E21" s="70" t="str">
        <f t="shared" si="2"/>
        <v/>
      </c>
      <c r="F21" s="69"/>
      <c r="G21" s="69">
        <f t="shared" si="0"/>
        <v>0</v>
      </c>
      <c r="H21" s="70" t="str">
        <f t="shared" si="1"/>
        <v/>
      </c>
    </row>
    <row r="22" ht="24.2" customHeight="1" spans="1:8">
      <c r="A22" s="77" t="s">
        <v>720</v>
      </c>
      <c r="B22" s="69"/>
      <c r="C22" s="69">
        <v>0</v>
      </c>
      <c r="D22" s="69">
        <v>0</v>
      </c>
      <c r="E22" s="70" t="str">
        <f t="shared" si="2"/>
        <v/>
      </c>
      <c r="F22" s="69">
        <v>0</v>
      </c>
      <c r="G22" s="69">
        <f t="shared" si="0"/>
        <v>0</v>
      </c>
      <c r="H22" s="70" t="str">
        <f t="shared" si="1"/>
        <v/>
      </c>
    </row>
    <row r="23" ht="24.2" customHeight="1" spans="1:8">
      <c r="A23" s="77" t="s">
        <v>721</v>
      </c>
      <c r="B23" s="69"/>
      <c r="C23" s="69">
        <v>0</v>
      </c>
      <c r="D23" s="69">
        <v>0</v>
      </c>
      <c r="E23" s="70" t="str">
        <f t="shared" si="2"/>
        <v/>
      </c>
      <c r="F23" s="69">
        <v>0</v>
      </c>
      <c r="G23" s="69">
        <f t="shared" si="0"/>
        <v>0</v>
      </c>
      <c r="H23" s="70" t="str">
        <f t="shared" si="1"/>
        <v/>
      </c>
    </row>
    <row r="24" ht="24.2" customHeight="1" spans="1:8">
      <c r="A24" s="77" t="s">
        <v>664</v>
      </c>
      <c r="B24" s="69"/>
      <c r="C24" s="69"/>
      <c r="D24" s="69"/>
      <c r="E24" s="70"/>
      <c r="F24" s="69"/>
      <c r="G24" s="69">
        <f t="shared" si="0"/>
        <v>0</v>
      </c>
      <c r="H24" s="70" t="str">
        <f t="shared" si="1"/>
        <v/>
      </c>
    </row>
    <row r="25" ht="24.2" customHeight="1" spans="1:8">
      <c r="A25" s="71" t="s">
        <v>722</v>
      </c>
      <c r="B25" s="69">
        <v>406</v>
      </c>
      <c r="C25" s="69">
        <v>629</v>
      </c>
      <c r="D25" s="69">
        <v>629</v>
      </c>
      <c r="E25" s="70"/>
      <c r="F25" s="69">
        <v>1077</v>
      </c>
      <c r="G25" s="69">
        <f t="shared" si="0"/>
        <v>-448</v>
      </c>
      <c r="H25" s="70">
        <f t="shared" si="1"/>
        <v>-41.5970287836583</v>
      </c>
    </row>
    <row r="26" ht="24.2" customHeight="1" spans="1:8">
      <c r="A26" s="71" t="s">
        <v>747</v>
      </c>
      <c r="B26" s="69"/>
      <c r="C26" s="69"/>
      <c r="D26" s="69"/>
      <c r="E26" s="70"/>
      <c r="F26" s="69"/>
      <c r="G26" s="69">
        <f t="shared" si="0"/>
        <v>0</v>
      </c>
      <c r="H26" s="70" t="str">
        <f t="shared" si="1"/>
        <v/>
      </c>
    </row>
    <row r="27" customHeight="1" spans="1:8">
      <c r="A27" s="78"/>
      <c r="B27" s="79"/>
      <c r="C27" s="78"/>
      <c r="D27" s="80"/>
      <c r="E27" s="81"/>
      <c r="F27" s="82"/>
      <c r="G27" s="82"/>
      <c r="H27" s="82"/>
    </row>
    <row r="28" customHeight="1" spans="2:6">
      <c r="B28" s="83"/>
      <c r="C28" s="83"/>
      <c r="E28" s="84"/>
      <c r="F28" s="82"/>
    </row>
    <row r="29" customHeight="1" spans="2:6">
      <c r="B29" s="83"/>
      <c r="C29" s="83"/>
      <c r="E29" s="84"/>
      <c r="F29" s="82"/>
    </row>
    <row r="30" customHeight="1" spans="2:6">
      <c r="B30" s="83"/>
      <c r="C30" s="83"/>
      <c r="E30" s="84"/>
      <c r="F30" s="82"/>
    </row>
    <row r="31" customHeight="1" spans="2:6">
      <c r="B31" s="83"/>
      <c r="C31" s="83"/>
      <c r="E31" s="84"/>
      <c r="F31" s="82"/>
    </row>
    <row r="32" customHeight="1" spans="2:6">
      <c r="B32" s="83"/>
      <c r="C32" s="83"/>
      <c r="E32" s="84"/>
      <c r="F32" s="82"/>
    </row>
    <row r="33" customHeight="1" spans="2:6">
      <c r="B33" s="83"/>
      <c r="C33" s="83"/>
      <c r="E33" s="84"/>
      <c r="F33" s="82"/>
    </row>
    <row r="34" customHeight="1" spans="2:6">
      <c r="B34" s="83"/>
      <c r="C34" s="83"/>
      <c r="E34" s="84"/>
      <c r="F34" s="82"/>
    </row>
    <row r="35" customHeight="1" spans="2:6">
      <c r="B35" s="83"/>
      <c r="C35" s="83"/>
      <c r="E35" s="84"/>
      <c r="F35" s="82"/>
    </row>
    <row r="36" customHeight="1" spans="2:6">
      <c r="B36" s="83"/>
      <c r="C36" s="83"/>
      <c r="E36" s="84"/>
      <c r="F36" s="82"/>
    </row>
    <row r="37" customHeight="1" spans="2:6">
      <c r="B37" s="83"/>
      <c r="C37" s="83"/>
      <c r="E37" s="84"/>
      <c r="F37" s="82"/>
    </row>
    <row r="38" customHeight="1" spans="2:6">
      <c r="B38" s="83"/>
      <c r="C38" s="83"/>
      <c r="E38" s="84"/>
      <c r="F38" s="82"/>
    </row>
    <row r="39" customHeight="1" spans="2:6">
      <c r="B39" s="83"/>
      <c r="C39" s="83"/>
      <c r="E39" s="84"/>
      <c r="F39" s="82"/>
    </row>
    <row r="40" customHeight="1" spans="2:6">
      <c r="B40" s="83"/>
      <c r="C40" s="83"/>
      <c r="E40" s="84"/>
      <c r="F40" s="82"/>
    </row>
    <row r="41" customHeight="1" spans="2:6">
      <c r="B41" s="83"/>
      <c r="C41" s="83"/>
      <c r="E41" s="84"/>
      <c r="F41" s="82"/>
    </row>
    <row r="42" customHeight="1" spans="2:6">
      <c r="B42" s="83"/>
      <c r="C42" s="83"/>
      <c r="E42" s="84"/>
      <c r="F42" s="82"/>
    </row>
    <row r="43" customHeight="1" spans="2:6">
      <c r="B43" s="83"/>
      <c r="C43" s="83"/>
      <c r="E43" s="84"/>
      <c r="F43" s="82"/>
    </row>
    <row r="44" customHeight="1" spans="2:6">
      <c r="B44" s="83"/>
      <c r="C44" s="83"/>
      <c r="E44" s="84"/>
      <c r="F44" s="82"/>
    </row>
    <row r="45" customHeight="1" spans="2:6">
      <c r="B45" s="83"/>
      <c r="C45" s="83"/>
      <c r="E45" s="84"/>
      <c r="F45" s="82"/>
    </row>
    <row r="46" customHeight="1" spans="2:6">
      <c r="B46" s="83"/>
      <c r="C46" s="83"/>
      <c r="E46" s="84"/>
      <c r="F46" s="82"/>
    </row>
    <row r="47" customHeight="1" spans="2:6">
      <c r="B47" s="83"/>
      <c r="C47" s="83"/>
      <c r="E47" s="84"/>
      <c r="F47" s="82"/>
    </row>
    <row r="48" customHeight="1" spans="2:6">
      <c r="B48" s="83"/>
      <c r="C48" s="83"/>
      <c r="E48" s="84"/>
      <c r="F48" s="82"/>
    </row>
    <row r="49" customHeight="1" spans="2:6">
      <c r="B49" s="83"/>
      <c r="C49" s="83"/>
      <c r="E49" s="84"/>
      <c r="F49" s="82"/>
    </row>
    <row r="50" customHeight="1" spans="2:6">
      <c r="B50" s="83"/>
      <c r="C50" s="83"/>
      <c r="E50" s="84"/>
      <c r="F50" s="82"/>
    </row>
    <row r="51" customHeight="1" spans="2:6">
      <c r="B51" s="83"/>
      <c r="C51" s="83"/>
      <c r="E51" s="84"/>
      <c r="F51" s="82"/>
    </row>
    <row r="52" customHeight="1" spans="2:6">
      <c r="B52" s="83"/>
      <c r="C52" s="83"/>
      <c r="E52" s="84"/>
      <c r="F52" s="82"/>
    </row>
    <row r="53" customHeight="1" spans="2:6">
      <c r="B53" s="83"/>
      <c r="C53" s="83"/>
      <c r="E53" s="84"/>
      <c r="F53" s="82"/>
    </row>
    <row r="54" customHeight="1" spans="2:6">
      <c r="B54" s="83"/>
      <c r="C54" s="83"/>
      <c r="E54" s="84"/>
      <c r="F54" s="82"/>
    </row>
    <row r="55" customHeight="1" spans="2:6">
      <c r="B55" s="83"/>
      <c r="C55" s="83"/>
      <c r="E55" s="84"/>
      <c r="F55" s="82"/>
    </row>
    <row r="56" customHeight="1" spans="2:6">
      <c r="B56" s="83"/>
      <c r="C56" s="83"/>
      <c r="E56" s="84"/>
      <c r="F56" s="82"/>
    </row>
    <row r="57" customHeight="1" spans="2:6">
      <c r="B57" s="83"/>
      <c r="C57" s="83"/>
      <c r="E57" s="84"/>
      <c r="F57" s="82"/>
    </row>
    <row r="58" customHeight="1" spans="2:6">
      <c r="B58" s="83"/>
      <c r="C58" s="83"/>
      <c r="E58" s="84"/>
      <c r="F58" s="82"/>
    </row>
    <row r="59" customHeight="1" spans="2:6">
      <c r="B59" s="83"/>
      <c r="C59" s="83"/>
      <c r="E59" s="84"/>
      <c r="F59" s="82"/>
    </row>
    <row r="60" customHeight="1" spans="2:6">
      <c r="B60" s="83"/>
      <c r="C60" s="83"/>
      <c r="E60" s="84"/>
      <c r="F60" s="82"/>
    </row>
    <row r="61" customHeight="1" spans="2:6">
      <c r="B61" s="83"/>
      <c r="C61" s="83"/>
      <c r="E61" s="84"/>
      <c r="F61" s="82"/>
    </row>
    <row r="62" customHeight="1" spans="2:6">
      <c r="B62" s="83"/>
      <c r="C62" s="83"/>
      <c r="E62" s="84"/>
      <c r="F62" s="82"/>
    </row>
    <row r="63" customHeight="1" spans="2:6">
      <c r="B63" s="83"/>
      <c r="C63" s="83"/>
      <c r="E63" s="84"/>
      <c r="F63" s="82"/>
    </row>
    <row r="64" customHeight="1" spans="2:6">
      <c r="B64" s="83"/>
      <c r="C64" s="83"/>
      <c r="E64" s="84"/>
      <c r="F64" s="82"/>
    </row>
    <row r="65" customHeight="1" spans="2:6">
      <c r="B65" s="83"/>
      <c r="C65" s="83"/>
      <c r="E65" s="84"/>
      <c r="F65" s="82"/>
    </row>
    <row r="66" customHeight="1" spans="2:6">
      <c r="B66" s="83"/>
      <c r="C66" s="83"/>
      <c r="E66" s="84"/>
      <c r="F66" s="82"/>
    </row>
    <row r="67" customHeight="1" spans="2:6">
      <c r="B67" s="83"/>
      <c r="C67" s="83"/>
      <c r="E67" s="84"/>
      <c r="F67" s="82"/>
    </row>
    <row r="68" customHeight="1" spans="2:6">
      <c r="B68" s="83"/>
      <c r="C68" s="83"/>
      <c r="E68" s="84"/>
      <c r="F68" s="82"/>
    </row>
    <row r="69" customHeight="1" spans="2:6">
      <c r="B69" s="83"/>
      <c r="C69" s="83"/>
      <c r="E69" s="84"/>
      <c r="F69" s="82"/>
    </row>
    <row r="70" customHeight="1" spans="2:6">
      <c r="B70" s="83"/>
      <c r="C70" s="83"/>
      <c r="E70" s="84"/>
      <c r="F70" s="82"/>
    </row>
    <row r="71" customHeight="1" spans="2:6">
      <c r="B71" s="83"/>
      <c r="C71" s="83"/>
      <c r="E71" s="84"/>
      <c r="F71" s="82"/>
    </row>
    <row r="72" customHeight="1" spans="2:6">
      <c r="B72" s="83"/>
      <c r="C72" s="83"/>
      <c r="E72" s="84"/>
      <c r="F72" s="82"/>
    </row>
    <row r="73" customHeight="1" spans="2:6">
      <c r="B73" s="83"/>
      <c r="C73" s="83"/>
      <c r="E73" s="84"/>
      <c r="F73" s="82"/>
    </row>
    <row r="74" customHeight="1" spans="2:6">
      <c r="B74" s="83"/>
      <c r="C74" s="83"/>
      <c r="E74" s="84"/>
      <c r="F74" s="82"/>
    </row>
    <row r="75" customHeight="1" spans="2:6">
      <c r="B75" s="83"/>
      <c r="C75" s="83"/>
      <c r="E75" s="84"/>
      <c r="F75" s="82"/>
    </row>
    <row r="76" customHeight="1" spans="2:6">
      <c r="B76" s="83"/>
      <c r="C76" s="83"/>
      <c r="E76" s="84"/>
      <c r="F76" s="82"/>
    </row>
    <row r="77" customHeight="1" spans="2:6">
      <c r="B77" s="83"/>
      <c r="C77" s="83"/>
      <c r="E77" s="84"/>
      <c r="F77" s="82"/>
    </row>
    <row r="78" customHeight="1" spans="2:6">
      <c r="B78" s="83"/>
      <c r="C78" s="83"/>
      <c r="E78" s="84"/>
      <c r="F78" s="82"/>
    </row>
    <row r="79" customHeight="1" spans="2:6">
      <c r="B79" s="83"/>
      <c r="C79" s="83"/>
      <c r="E79" s="84"/>
      <c r="F79" s="82"/>
    </row>
    <row r="80" customHeight="1" spans="2:6">
      <c r="B80" s="83"/>
      <c r="C80" s="83"/>
      <c r="E80" s="84"/>
      <c r="F80" s="82"/>
    </row>
    <row r="81" customHeight="1" spans="2:6">
      <c r="B81" s="83"/>
      <c r="C81" s="83"/>
      <c r="E81" s="84"/>
      <c r="F81" s="82"/>
    </row>
    <row r="82" customHeight="1" spans="2:6">
      <c r="B82" s="83"/>
      <c r="C82" s="83"/>
      <c r="E82" s="84"/>
      <c r="F82" s="82"/>
    </row>
    <row r="83" customHeight="1" spans="2:6">
      <c r="B83" s="83"/>
      <c r="C83" s="83"/>
      <c r="E83" s="84"/>
      <c r="F83" s="82"/>
    </row>
    <row r="84" customHeight="1" spans="2:6">
      <c r="B84" s="83"/>
      <c r="C84" s="83"/>
      <c r="E84" s="84"/>
      <c r="F84" s="82"/>
    </row>
    <row r="85" customHeight="1" spans="2:6">
      <c r="B85" s="83"/>
      <c r="C85" s="83"/>
      <c r="E85" s="84"/>
      <c r="F85" s="82"/>
    </row>
    <row r="86" customHeight="1" spans="2:6">
      <c r="B86" s="83"/>
      <c r="C86" s="83"/>
      <c r="E86" s="84"/>
      <c r="F86" s="82"/>
    </row>
    <row r="87" customHeight="1" spans="2:6">
      <c r="B87" s="83"/>
      <c r="C87" s="83"/>
      <c r="E87" s="84"/>
      <c r="F87" s="82"/>
    </row>
    <row r="88" customHeight="1" spans="2:6">
      <c r="B88" s="83"/>
      <c r="C88" s="83"/>
      <c r="E88" s="84"/>
      <c r="F88" s="82"/>
    </row>
    <row r="89" customHeight="1" spans="2:6">
      <c r="B89" s="83"/>
      <c r="C89" s="83"/>
      <c r="E89" s="84"/>
      <c r="F89" s="82"/>
    </row>
    <row r="90" customHeight="1" spans="2:6">
      <c r="B90" s="83"/>
      <c r="C90" s="83"/>
      <c r="E90" s="84"/>
      <c r="F90" s="82"/>
    </row>
  </sheetData>
  <mergeCells count="3">
    <mergeCell ref="A1:H1"/>
    <mergeCell ref="E2:F2"/>
    <mergeCell ref="G2:H2"/>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1"/>
  <sheetViews>
    <sheetView showZeros="0" workbookViewId="0">
      <pane xSplit="1" ySplit="3" topLeftCell="B4" activePane="bottomRight" state="frozen"/>
      <selection/>
      <selection pane="topRight"/>
      <selection pane="bottomLeft"/>
      <selection pane="bottomRight" activeCell="H7" sqref="H7"/>
    </sheetView>
  </sheetViews>
  <sheetFormatPr defaultColWidth="9" defaultRowHeight="17.1" customHeight="1" outlineLevelCol="6"/>
  <cols>
    <col min="1" max="1" width="27.875" style="27" customWidth="1"/>
    <col min="2" max="2" width="8.75" style="28" customWidth="1"/>
    <col min="3" max="3" width="8.5" style="29" customWidth="1"/>
    <col min="4" max="4" width="5.5" style="30" customWidth="1"/>
    <col min="5" max="5" width="8.5" style="31" customWidth="1"/>
    <col min="6" max="6" width="7.875" style="31" customWidth="1"/>
    <col min="7" max="7" width="5.875" style="31" customWidth="1"/>
    <col min="8" max="16384" width="9" style="32"/>
  </cols>
  <sheetData>
    <row r="1" ht="32.25" customHeight="1" spans="1:7">
      <c r="A1" s="33" t="s">
        <v>1247</v>
      </c>
      <c r="B1" s="33"/>
      <c r="C1" s="33"/>
      <c r="D1" s="33"/>
      <c r="E1" s="33"/>
      <c r="F1" s="33"/>
      <c r="G1" s="33"/>
    </row>
    <row r="2" ht="21" customHeight="1" spans="1:7">
      <c r="A2" s="34" t="s">
        <v>1248</v>
      </c>
      <c r="B2" s="34"/>
      <c r="C2" s="35"/>
      <c r="D2" s="36" t="s">
        <v>604</v>
      </c>
      <c r="E2" s="36"/>
      <c r="F2" s="37" t="s">
        <v>2</v>
      </c>
      <c r="G2" s="37"/>
    </row>
    <row r="3" s="25" customFormat="1" ht="31.5" customHeight="1" spans="1:7">
      <c r="A3" s="38" t="s">
        <v>3</v>
      </c>
      <c r="B3" s="39" t="s">
        <v>605</v>
      </c>
      <c r="C3" s="39" t="s">
        <v>607</v>
      </c>
      <c r="D3" s="40" t="s">
        <v>608</v>
      </c>
      <c r="E3" s="39" t="s">
        <v>609</v>
      </c>
      <c r="F3" s="39" t="s">
        <v>610</v>
      </c>
      <c r="G3" s="39" t="s">
        <v>611</v>
      </c>
    </row>
    <row r="4" s="25" customFormat="1" ht="23.25" customHeight="1" spans="1:7">
      <c r="A4" s="41" t="s">
        <v>726</v>
      </c>
      <c r="B4" s="20">
        <f>SUM(B5,B13:B15)</f>
        <v>2261267</v>
      </c>
      <c r="C4" s="20">
        <f>SUM(C5,C13:C15)</f>
        <v>2276934</v>
      </c>
      <c r="D4" s="42">
        <f>IF(B4=0,"",SUM(C4/B4)*100)</f>
        <v>100.692841667968</v>
      </c>
      <c r="E4" s="20">
        <f>SUM(E5,E13:E15)</f>
        <v>1706936</v>
      </c>
      <c r="F4" s="20">
        <f>C4-E4</f>
        <v>569998</v>
      </c>
      <c r="G4" s="42">
        <f>IF(E4=0,"",SUM(F4/E4)*100)</f>
        <v>33.3930504717224</v>
      </c>
    </row>
    <row r="5" s="26" customFormat="1" ht="23.25" customHeight="1" spans="1:7">
      <c r="A5" s="41" t="s">
        <v>727</v>
      </c>
      <c r="B5" s="20">
        <f>SUM(B6:B12)</f>
        <v>1076817</v>
      </c>
      <c r="C5" s="20">
        <f>SUM(C6:C12)</f>
        <v>1119615</v>
      </c>
      <c r="D5" s="42">
        <f t="shared" ref="D5:D12" si="0">IF(B5=0,"",SUM(C5/B5)*100)</f>
        <v>103.974491487412</v>
      </c>
      <c r="E5" s="20">
        <f>SUM(E6:E12)</f>
        <v>882607</v>
      </c>
      <c r="F5" s="20">
        <f t="shared" ref="F5:F28" si="1">C5-E5</f>
        <v>237008</v>
      </c>
      <c r="G5" s="42">
        <f t="shared" ref="G5:G15" si="2">IF(E5=0,"",SUM(F5/E5)*100)</f>
        <v>26.8531747425525</v>
      </c>
    </row>
    <row r="6" ht="23.25" customHeight="1" spans="1:7">
      <c r="A6" s="43" t="s">
        <v>728</v>
      </c>
      <c r="B6" s="20"/>
      <c r="C6" s="20"/>
      <c r="D6" s="42" t="str">
        <f t="shared" si="0"/>
        <v/>
      </c>
      <c r="E6" s="20"/>
      <c r="F6" s="20">
        <f t="shared" si="1"/>
        <v>0</v>
      </c>
      <c r="G6" s="42" t="str">
        <f t="shared" si="2"/>
        <v/>
      </c>
    </row>
    <row r="7" ht="23.25" customHeight="1" spans="1:7">
      <c r="A7" s="43" t="s">
        <v>729</v>
      </c>
      <c r="B7" s="20">
        <v>187999</v>
      </c>
      <c r="C7" s="20">
        <v>224922</v>
      </c>
      <c r="D7" s="42">
        <f t="shared" si="0"/>
        <v>119.639998085096</v>
      </c>
      <c r="E7" s="20"/>
      <c r="F7" s="20">
        <f t="shared" si="1"/>
        <v>224922</v>
      </c>
      <c r="G7" s="42" t="str">
        <f t="shared" si="2"/>
        <v/>
      </c>
    </row>
    <row r="8" ht="23.25" customHeight="1" spans="1:7">
      <c r="A8" s="43" t="s">
        <v>730</v>
      </c>
      <c r="B8" s="20">
        <v>120096</v>
      </c>
      <c r="C8" s="20">
        <v>122603</v>
      </c>
      <c r="D8" s="42">
        <f t="shared" si="0"/>
        <v>102.087496669331</v>
      </c>
      <c r="E8" s="20">
        <v>104857</v>
      </c>
      <c r="F8" s="20">
        <f t="shared" si="1"/>
        <v>17746</v>
      </c>
      <c r="G8" s="42">
        <f t="shared" si="2"/>
        <v>16.9240012588573</v>
      </c>
    </row>
    <row r="9" ht="23.25" customHeight="1" spans="1:7">
      <c r="A9" s="43" t="s">
        <v>1249</v>
      </c>
      <c r="B9" s="20">
        <v>417255</v>
      </c>
      <c r="C9" s="20">
        <v>419422</v>
      </c>
      <c r="D9" s="42">
        <f t="shared" si="0"/>
        <v>100.519346682484</v>
      </c>
      <c r="E9" s="20">
        <v>410297</v>
      </c>
      <c r="F9" s="20">
        <f t="shared" si="1"/>
        <v>9125</v>
      </c>
      <c r="G9" s="42">
        <f t="shared" si="2"/>
        <v>2.22399871312732</v>
      </c>
    </row>
    <row r="10" ht="23.25" customHeight="1" spans="1:7">
      <c r="A10" s="43" t="s">
        <v>732</v>
      </c>
      <c r="B10" s="20">
        <v>351467</v>
      </c>
      <c r="C10" s="20">
        <v>352668</v>
      </c>
      <c r="D10" s="42">
        <f t="shared" si="0"/>
        <v>100.341710601564</v>
      </c>
      <c r="E10" s="20">
        <v>342201</v>
      </c>
      <c r="F10" s="20">
        <f t="shared" si="1"/>
        <v>10467</v>
      </c>
      <c r="G10" s="42">
        <f t="shared" si="2"/>
        <v>3.05872864193851</v>
      </c>
    </row>
    <row r="11" ht="23.25" customHeight="1" spans="1:7">
      <c r="A11" s="43" t="s">
        <v>733</v>
      </c>
      <c r="B11" s="20"/>
      <c r="C11" s="20"/>
      <c r="D11" s="42" t="str">
        <f t="shared" si="0"/>
        <v/>
      </c>
      <c r="E11" s="20">
        <v>25252</v>
      </c>
      <c r="F11" s="20">
        <f t="shared" si="1"/>
        <v>-25252</v>
      </c>
      <c r="G11" s="42">
        <f t="shared" si="2"/>
        <v>-100</v>
      </c>
    </row>
    <row r="12" ht="23.25" customHeight="1" spans="1:7">
      <c r="A12" s="43" t="s">
        <v>734</v>
      </c>
      <c r="B12" s="20"/>
      <c r="C12" s="20"/>
      <c r="D12" s="42" t="str">
        <f t="shared" si="0"/>
        <v/>
      </c>
      <c r="E12" s="20"/>
      <c r="F12" s="20">
        <f t="shared" si="1"/>
        <v>0</v>
      </c>
      <c r="G12" s="42" t="str">
        <f t="shared" si="2"/>
        <v/>
      </c>
    </row>
    <row r="13" ht="23.25" customHeight="1" spans="1:7">
      <c r="A13" s="41" t="s">
        <v>38</v>
      </c>
      <c r="B13" s="20"/>
      <c r="C13" s="20"/>
      <c r="D13" s="42"/>
      <c r="E13" s="20">
        <v>16600</v>
      </c>
      <c r="F13" s="20">
        <f t="shared" si="1"/>
        <v>-16600</v>
      </c>
      <c r="G13" s="42">
        <f t="shared" si="2"/>
        <v>-100</v>
      </c>
    </row>
    <row r="14" ht="23.25" customHeight="1" spans="1:7">
      <c r="A14" s="41" t="s">
        <v>735</v>
      </c>
      <c r="B14" s="20"/>
      <c r="C14" s="20"/>
      <c r="D14" s="42"/>
      <c r="E14" s="20">
        <v>12628</v>
      </c>
      <c r="F14" s="20">
        <f t="shared" si="1"/>
        <v>-12628</v>
      </c>
      <c r="G14" s="42">
        <f t="shared" si="2"/>
        <v>-100</v>
      </c>
    </row>
    <row r="15" ht="23.25" customHeight="1" spans="1:7">
      <c r="A15" s="41" t="s">
        <v>736</v>
      </c>
      <c r="B15" s="20">
        <v>1184450</v>
      </c>
      <c r="C15" s="20">
        <v>1157319</v>
      </c>
      <c r="D15" s="42"/>
      <c r="E15" s="20">
        <v>795101</v>
      </c>
      <c r="F15" s="20">
        <f t="shared" si="1"/>
        <v>362218</v>
      </c>
      <c r="G15" s="42">
        <f t="shared" si="2"/>
        <v>45.55622493243</v>
      </c>
    </row>
    <row r="16" ht="23.25" customHeight="1" spans="1:7">
      <c r="A16" s="44"/>
      <c r="B16" s="45"/>
      <c r="C16" s="45"/>
      <c r="D16" s="46" t="s">
        <v>615</v>
      </c>
      <c r="E16" s="45"/>
      <c r="F16" s="45"/>
      <c r="G16" s="47"/>
    </row>
    <row r="17" ht="23.25" customHeight="1" spans="1:7">
      <c r="A17" s="41" t="s">
        <v>737</v>
      </c>
      <c r="B17" s="20">
        <f>SUM(B18,B26:B28)</f>
        <v>2261267</v>
      </c>
      <c r="C17" s="20">
        <f>SUM(C18,C26:C28)</f>
        <v>2276934</v>
      </c>
      <c r="D17" s="42">
        <f t="shared" ref="D17:D25" si="3">IF(B17=0,"",SUM(C17/B17)*100)</f>
        <v>100.692841667968</v>
      </c>
      <c r="E17" s="20">
        <f>SUM(E18,E26:E28)</f>
        <v>1706936</v>
      </c>
      <c r="F17" s="20">
        <f t="shared" si="1"/>
        <v>569998</v>
      </c>
      <c r="G17" s="42">
        <f t="shared" ref="G17:G28" si="4">IF(E17=0,"",SUM(F17/E17)*100)</f>
        <v>33.3930504717224</v>
      </c>
    </row>
    <row r="18" ht="23.25" customHeight="1" spans="1:7">
      <c r="A18" s="41" t="s">
        <v>738</v>
      </c>
      <c r="B18" s="20">
        <f>SUM(B19:B25)</f>
        <v>1044818</v>
      </c>
      <c r="C18" s="20">
        <f>SUM(C19:C25)</f>
        <v>996577</v>
      </c>
      <c r="D18" s="42">
        <f t="shared" si="3"/>
        <v>95.3828322253254</v>
      </c>
      <c r="E18" s="20">
        <f>SUM(E19:E25)</f>
        <v>849250</v>
      </c>
      <c r="F18" s="20">
        <f t="shared" si="1"/>
        <v>147327</v>
      </c>
      <c r="G18" s="42">
        <f t="shared" si="4"/>
        <v>17.3478952016485</v>
      </c>
    </row>
    <row r="19" ht="23.25" customHeight="1" spans="1:7">
      <c r="A19" s="48" t="s">
        <v>739</v>
      </c>
      <c r="B19" s="20"/>
      <c r="C19" s="20"/>
      <c r="D19" s="42" t="str">
        <f t="shared" si="3"/>
        <v/>
      </c>
      <c r="E19" s="20"/>
      <c r="F19" s="20">
        <f t="shared" si="1"/>
        <v>0</v>
      </c>
      <c r="G19" s="42" t="str">
        <f t="shared" si="4"/>
        <v/>
      </c>
    </row>
    <row r="20" ht="23.25" customHeight="1" spans="1:7">
      <c r="A20" s="48" t="s">
        <v>740</v>
      </c>
      <c r="B20" s="20">
        <v>139993</v>
      </c>
      <c r="C20" s="20">
        <v>151143</v>
      </c>
      <c r="D20" s="42">
        <f t="shared" si="3"/>
        <v>107.964683948483</v>
      </c>
      <c r="E20" s="20"/>
      <c r="F20" s="20">
        <f t="shared" si="1"/>
        <v>151143</v>
      </c>
      <c r="G20" s="42" t="str">
        <f t="shared" si="4"/>
        <v/>
      </c>
    </row>
    <row r="21" ht="23.25" customHeight="1" spans="1:7">
      <c r="A21" s="43" t="s">
        <v>741</v>
      </c>
      <c r="B21" s="20">
        <v>120095</v>
      </c>
      <c r="C21" s="20">
        <v>113439</v>
      </c>
      <c r="D21" s="42">
        <f t="shared" si="3"/>
        <v>94.457720970898</v>
      </c>
      <c r="E21" s="20">
        <v>102188</v>
      </c>
      <c r="F21" s="20">
        <f t="shared" si="1"/>
        <v>11251</v>
      </c>
      <c r="G21" s="42">
        <f t="shared" si="4"/>
        <v>11.0100990331546</v>
      </c>
    </row>
    <row r="22" ht="23.25" customHeight="1" spans="1:7">
      <c r="A22" s="48" t="s">
        <v>1250</v>
      </c>
      <c r="B22" s="20">
        <v>433727</v>
      </c>
      <c r="C22" s="20">
        <v>382504</v>
      </c>
      <c r="D22" s="42">
        <f t="shared" si="3"/>
        <v>88.1900365898365</v>
      </c>
      <c r="E22" s="20">
        <v>366574</v>
      </c>
      <c r="F22" s="20">
        <f t="shared" si="1"/>
        <v>15930</v>
      </c>
      <c r="G22" s="42">
        <f t="shared" si="4"/>
        <v>4.34564371723036</v>
      </c>
    </row>
    <row r="23" ht="23.25" customHeight="1" spans="1:7">
      <c r="A23" s="48" t="s">
        <v>743</v>
      </c>
      <c r="B23" s="20">
        <v>351003</v>
      </c>
      <c r="C23" s="20">
        <v>349491</v>
      </c>
      <c r="D23" s="42">
        <f t="shared" si="3"/>
        <v>99.5692344509876</v>
      </c>
      <c r="E23" s="20">
        <v>340276</v>
      </c>
      <c r="F23" s="20">
        <f t="shared" si="1"/>
        <v>9215</v>
      </c>
      <c r="G23" s="42">
        <f t="shared" si="4"/>
        <v>2.70809578107184</v>
      </c>
    </row>
    <row r="24" ht="23.25" customHeight="1" spans="1:7">
      <c r="A24" s="48" t="s">
        <v>744</v>
      </c>
      <c r="B24" s="20"/>
      <c r="C24" s="20"/>
      <c r="D24" s="42" t="str">
        <f t="shared" si="3"/>
        <v/>
      </c>
      <c r="E24" s="20">
        <v>40212</v>
      </c>
      <c r="F24" s="20">
        <f t="shared" si="1"/>
        <v>-40212</v>
      </c>
      <c r="G24" s="42">
        <f t="shared" si="4"/>
        <v>-100</v>
      </c>
    </row>
    <row r="25" ht="23.25" customHeight="1" spans="1:7">
      <c r="A25" s="49" t="s">
        <v>745</v>
      </c>
      <c r="B25" s="20"/>
      <c r="C25" s="20"/>
      <c r="D25" s="42" t="str">
        <f t="shared" si="3"/>
        <v/>
      </c>
      <c r="E25" s="20"/>
      <c r="F25" s="20">
        <f t="shared" si="1"/>
        <v>0</v>
      </c>
      <c r="G25" s="42" t="str">
        <f t="shared" si="4"/>
        <v/>
      </c>
    </row>
    <row r="26" ht="23.25" customHeight="1" spans="1:7">
      <c r="A26" s="48" t="s">
        <v>664</v>
      </c>
      <c r="B26" s="20"/>
      <c r="C26" s="20"/>
      <c r="D26" s="42" t="s">
        <v>615</v>
      </c>
      <c r="E26" s="20"/>
      <c r="F26" s="20">
        <f t="shared" si="1"/>
        <v>0</v>
      </c>
      <c r="G26" s="42" t="str">
        <f t="shared" si="4"/>
        <v/>
      </c>
    </row>
    <row r="27" ht="23.25" customHeight="1" spans="1:7">
      <c r="A27" s="41" t="s">
        <v>746</v>
      </c>
      <c r="B27" s="20"/>
      <c r="C27" s="20"/>
      <c r="D27" s="42"/>
      <c r="E27" s="20">
        <v>1015</v>
      </c>
      <c r="F27" s="20">
        <f t="shared" si="1"/>
        <v>-1015</v>
      </c>
      <c r="G27" s="42">
        <f t="shared" si="4"/>
        <v>-100</v>
      </c>
    </row>
    <row r="28" ht="23.25" customHeight="1" spans="1:7">
      <c r="A28" s="48" t="s">
        <v>747</v>
      </c>
      <c r="B28" s="20">
        <v>1216449</v>
      </c>
      <c r="C28" s="20">
        <v>1280357</v>
      </c>
      <c r="D28" s="42"/>
      <c r="E28" s="20">
        <v>856671</v>
      </c>
      <c r="F28" s="20">
        <f t="shared" si="1"/>
        <v>423686</v>
      </c>
      <c r="G28" s="42">
        <f t="shared" si="4"/>
        <v>49.4572595547182</v>
      </c>
    </row>
    <row r="29" customHeight="1" spans="2:5">
      <c r="B29" s="50"/>
      <c r="D29" s="51"/>
      <c r="E29" s="52"/>
    </row>
    <row r="30" customHeight="1" spans="2:5">
      <c r="B30" s="50"/>
      <c r="D30" s="51"/>
      <c r="E30" s="52"/>
    </row>
    <row r="31" customHeight="1" spans="2:5">
      <c r="B31" s="50"/>
      <c r="D31" s="51"/>
      <c r="E31" s="52"/>
    </row>
    <row r="32" customHeight="1" spans="2:5">
      <c r="B32" s="50"/>
      <c r="D32" s="51"/>
      <c r="E32" s="52"/>
    </row>
    <row r="33" customHeight="1" spans="2:5">
      <c r="B33" s="50"/>
      <c r="D33" s="51"/>
      <c r="E33" s="52"/>
    </row>
    <row r="34" customHeight="1" spans="2:5">
      <c r="B34" s="50"/>
      <c r="D34" s="51"/>
      <c r="E34" s="52"/>
    </row>
    <row r="35" customHeight="1" spans="2:5">
      <c r="B35" s="50"/>
      <c r="D35" s="51"/>
      <c r="E35" s="52"/>
    </row>
    <row r="36" customHeight="1" spans="2:5">
      <c r="B36" s="50"/>
      <c r="D36" s="51"/>
      <c r="E36" s="52"/>
    </row>
    <row r="37" customHeight="1" spans="2:5">
      <c r="B37" s="50"/>
      <c r="D37" s="51"/>
      <c r="E37" s="52"/>
    </row>
    <row r="38" customHeight="1" spans="2:5">
      <c r="B38" s="50"/>
      <c r="D38" s="51"/>
      <c r="E38" s="52"/>
    </row>
    <row r="39" customHeight="1" spans="2:5">
      <c r="B39" s="50"/>
      <c r="D39" s="51"/>
      <c r="E39" s="52"/>
    </row>
    <row r="40" customHeight="1" spans="2:5">
      <c r="B40" s="50"/>
      <c r="D40" s="51"/>
      <c r="E40" s="52"/>
    </row>
    <row r="41" customHeight="1" spans="2:5">
      <c r="B41" s="50"/>
      <c r="D41" s="51"/>
      <c r="E41" s="52"/>
    </row>
    <row r="42" customHeight="1" spans="2:5">
      <c r="B42" s="50"/>
      <c r="D42" s="51"/>
      <c r="E42" s="52"/>
    </row>
    <row r="43" customHeight="1" spans="2:5">
      <c r="B43" s="50"/>
      <c r="D43" s="51"/>
      <c r="E43" s="52"/>
    </row>
    <row r="44" customHeight="1" spans="2:5">
      <c r="B44" s="50"/>
      <c r="D44" s="51"/>
      <c r="E44" s="52"/>
    </row>
    <row r="45" customHeight="1" spans="2:5">
      <c r="B45" s="50"/>
      <c r="D45" s="51"/>
      <c r="E45" s="52"/>
    </row>
    <row r="46" customHeight="1" spans="2:5">
      <c r="B46" s="50"/>
      <c r="D46" s="51"/>
      <c r="E46" s="52"/>
    </row>
    <row r="47" customHeight="1" spans="2:5">
      <c r="B47" s="50"/>
      <c r="D47" s="51"/>
      <c r="E47" s="52"/>
    </row>
    <row r="48" customHeight="1" spans="2:5">
      <c r="B48" s="50"/>
      <c r="D48" s="51"/>
      <c r="E48" s="52"/>
    </row>
    <row r="49" customHeight="1" spans="2:5">
      <c r="B49" s="50"/>
      <c r="D49" s="51"/>
      <c r="E49" s="52"/>
    </row>
    <row r="50" customHeight="1" spans="2:5">
      <c r="B50" s="50"/>
      <c r="D50" s="51"/>
      <c r="E50" s="52"/>
    </row>
    <row r="51" customHeight="1" spans="2:5">
      <c r="B51" s="50"/>
      <c r="D51" s="51"/>
      <c r="E51" s="52"/>
    </row>
    <row r="52" customHeight="1" spans="2:5">
      <c r="B52" s="50"/>
      <c r="D52" s="51"/>
      <c r="E52" s="52"/>
    </row>
    <row r="53" customHeight="1" spans="2:5">
      <c r="B53" s="50"/>
      <c r="D53" s="51"/>
      <c r="E53" s="52"/>
    </row>
    <row r="54" customHeight="1" spans="2:5">
      <c r="B54" s="50"/>
      <c r="D54" s="51"/>
      <c r="E54" s="52"/>
    </row>
    <row r="55" customHeight="1" spans="2:5">
      <c r="B55" s="50"/>
      <c r="D55" s="51"/>
      <c r="E55" s="52"/>
    </row>
    <row r="56" customHeight="1" spans="2:5">
      <c r="B56" s="50"/>
      <c r="D56" s="51"/>
      <c r="E56" s="52"/>
    </row>
    <row r="57" customHeight="1" spans="2:5">
      <c r="B57" s="50"/>
      <c r="D57" s="51"/>
      <c r="E57" s="52"/>
    </row>
    <row r="58" customHeight="1" spans="2:5">
      <c r="B58" s="50"/>
      <c r="D58" s="51"/>
      <c r="E58" s="52"/>
    </row>
    <row r="59" customHeight="1" spans="2:5">
      <c r="B59" s="50"/>
      <c r="D59" s="51"/>
      <c r="E59" s="52"/>
    </row>
    <row r="60" customHeight="1" spans="2:5">
      <c r="B60" s="50"/>
      <c r="D60" s="51"/>
      <c r="E60" s="52"/>
    </row>
    <row r="61" customHeight="1" spans="2:5">
      <c r="B61" s="50"/>
      <c r="D61" s="51"/>
      <c r="E61" s="52"/>
    </row>
    <row r="62" customHeight="1" spans="2:5">
      <c r="B62" s="50"/>
      <c r="D62" s="51"/>
      <c r="E62" s="52"/>
    </row>
    <row r="63" customHeight="1" spans="2:5">
      <c r="B63" s="50"/>
      <c r="D63" s="51"/>
      <c r="E63" s="52"/>
    </row>
    <row r="64" customHeight="1" spans="2:5">
      <c r="B64" s="50"/>
      <c r="D64" s="51"/>
      <c r="E64" s="52"/>
    </row>
    <row r="65" customHeight="1" spans="2:5">
      <c r="B65" s="50"/>
      <c r="D65" s="51"/>
      <c r="E65" s="52"/>
    </row>
    <row r="66" customHeight="1" spans="2:5">
      <c r="B66" s="50"/>
      <c r="D66" s="51"/>
      <c r="E66" s="52"/>
    </row>
    <row r="67" customHeight="1" spans="2:5">
      <c r="B67" s="50"/>
      <c r="D67" s="51"/>
      <c r="E67" s="52"/>
    </row>
    <row r="68" customHeight="1" spans="2:5">
      <c r="B68" s="50"/>
      <c r="D68" s="51"/>
      <c r="E68" s="52"/>
    </row>
    <row r="69" customHeight="1" spans="2:5">
      <c r="B69" s="50"/>
      <c r="D69" s="51"/>
      <c r="E69" s="52"/>
    </row>
    <row r="70" customHeight="1" spans="2:5">
      <c r="B70" s="50"/>
      <c r="D70" s="51"/>
      <c r="E70" s="52"/>
    </row>
    <row r="71" customHeight="1" spans="2:5">
      <c r="B71" s="50"/>
      <c r="D71" s="51"/>
      <c r="E71" s="52"/>
    </row>
    <row r="72" customHeight="1" spans="2:5">
      <c r="B72" s="50"/>
      <c r="D72" s="51"/>
      <c r="E72" s="52"/>
    </row>
    <row r="73" customHeight="1" spans="2:5">
      <c r="B73" s="50"/>
      <c r="D73" s="51"/>
      <c r="E73" s="52"/>
    </row>
    <row r="74" customHeight="1" spans="2:5">
      <c r="B74" s="50"/>
      <c r="D74" s="51"/>
      <c r="E74" s="52"/>
    </row>
    <row r="75" customHeight="1" spans="2:5">
      <c r="B75" s="50"/>
      <c r="D75" s="51"/>
      <c r="E75" s="52"/>
    </row>
    <row r="76" customHeight="1" spans="2:5">
      <c r="B76" s="50"/>
      <c r="D76" s="51"/>
      <c r="E76" s="52"/>
    </row>
    <row r="77" customHeight="1" spans="2:5">
      <c r="B77" s="50"/>
      <c r="D77" s="51"/>
      <c r="E77" s="52"/>
    </row>
    <row r="78" customHeight="1" spans="2:5">
      <c r="B78" s="50"/>
      <c r="D78" s="51"/>
      <c r="E78" s="52"/>
    </row>
    <row r="79" customHeight="1" spans="2:5">
      <c r="B79" s="50"/>
      <c r="D79" s="51"/>
      <c r="E79" s="52"/>
    </row>
    <row r="80" customHeight="1" spans="2:5">
      <c r="B80" s="50"/>
      <c r="D80" s="51"/>
      <c r="E80" s="52"/>
    </row>
    <row r="81" customHeight="1" spans="2:5">
      <c r="B81" s="50"/>
      <c r="D81" s="51"/>
      <c r="E81" s="52"/>
    </row>
    <row r="82" customHeight="1" spans="2:5">
      <c r="B82" s="50"/>
      <c r="D82" s="51"/>
      <c r="E82" s="52"/>
    </row>
    <row r="83" customHeight="1" spans="2:5">
      <c r="B83" s="50"/>
      <c r="D83" s="51"/>
      <c r="E83" s="52"/>
    </row>
    <row r="84" customHeight="1" spans="2:5">
      <c r="B84" s="50"/>
      <c r="D84" s="51"/>
      <c r="E84" s="52"/>
    </row>
    <row r="85" customHeight="1" spans="2:5">
      <c r="B85" s="50"/>
      <c r="D85" s="51"/>
      <c r="E85" s="52"/>
    </row>
    <row r="86" customHeight="1" spans="2:5">
      <c r="B86" s="50"/>
      <c r="D86" s="51"/>
      <c r="E86" s="52"/>
    </row>
    <row r="87" customHeight="1" spans="2:5">
      <c r="B87" s="50"/>
      <c r="D87" s="51"/>
      <c r="E87" s="52"/>
    </row>
    <row r="88" customHeight="1" spans="2:5">
      <c r="B88" s="50"/>
      <c r="D88" s="51"/>
      <c r="E88" s="52"/>
    </row>
    <row r="89" customHeight="1" spans="2:5">
      <c r="B89" s="50"/>
      <c r="D89" s="51"/>
      <c r="E89" s="52"/>
    </row>
    <row r="90" customHeight="1" spans="2:5">
      <c r="B90" s="50"/>
      <c r="D90" s="51"/>
      <c r="E90" s="52"/>
    </row>
    <row r="91" customHeight="1" spans="2:5">
      <c r="B91" s="50"/>
      <c r="D91" s="51"/>
      <c r="E91" s="52"/>
    </row>
  </sheetData>
  <mergeCells count="3">
    <mergeCell ref="A1:G1"/>
    <mergeCell ref="D2:E2"/>
    <mergeCell ref="F2:G2"/>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showGridLines="0" showZeros="0" workbookViewId="0">
      <selection activeCell="C8" sqref="C8"/>
    </sheetView>
  </sheetViews>
  <sheetFormatPr defaultColWidth="9.125" defaultRowHeight="14.25" outlineLevelCol="2"/>
  <cols>
    <col min="1" max="1" width="30.875" style="12" customWidth="1"/>
    <col min="2" max="3" width="21" style="12" customWidth="1"/>
    <col min="4" max="16384" width="9.125" style="13"/>
  </cols>
  <sheetData>
    <row r="1" ht="33.95" customHeight="1" spans="1:3">
      <c r="A1" s="14" t="s">
        <v>1251</v>
      </c>
      <c r="B1" s="14"/>
      <c r="C1" s="14"/>
    </row>
    <row r="2" ht="24" customHeight="1" spans="1:3">
      <c r="A2" s="15" t="s">
        <v>1252</v>
      </c>
      <c r="B2" s="16"/>
      <c r="C2" s="17" t="s">
        <v>2</v>
      </c>
    </row>
    <row r="3" ht="30.75" customHeight="1" spans="1:3">
      <c r="A3" s="18" t="s">
        <v>750</v>
      </c>
      <c r="B3" s="19" t="s">
        <v>751</v>
      </c>
      <c r="C3" s="19" t="s">
        <v>752</v>
      </c>
    </row>
    <row r="4" ht="27" customHeight="1" spans="1:3">
      <c r="A4" s="20" t="s">
        <v>753</v>
      </c>
      <c r="B4" s="20">
        <f>SUM(B5:B6)</f>
        <v>3897000</v>
      </c>
      <c r="C4" s="20"/>
    </row>
    <row r="5" ht="26.25" customHeight="1" spans="1:3">
      <c r="A5" s="20" t="s">
        <v>1253</v>
      </c>
      <c r="B5" s="21">
        <v>847000</v>
      </c>
      <c r="C5" s="20"/>
    </row>
    <row r="6" ht="26.25" customHeight="1" spans="1:3">
      <c r="A6" s="20" t="s">
        <v>1254</v>
      </c>
      <c r="B6" s="20">
        <v>3050000</v>
      </c>
      <c r="C6" s="20"/>
    </row>
    <row r="7" ht="26.25" customHeight="1" spans="1:3">
      <c r="A7" s="20" t="s">
        <v>756</v>
      </c>
      <c r="B7" s="20"/>
      <c r="C7" s="20">
        <f>SUM(C8,C13)</f>
        <v>1860152.84</v>
      </c>
    </row>
    <row r="8" ht="26.25" customHeight="1" spans="1:3">
      <c r="A8" s="20" t="s">
        <v>1253</v>
      </c>
      <c r="B8" s="20"/>
      <c r="C8" s="20">
        <f>SUM(C9:C12)</f>
        <v>846783.84</v>
      </c>
    </row>
    <row r="9" ht="26.25" customHeight="1" spans="1:3">
      <c r="A9" s="22" t="s">
        <v>757</v>
      </c>
      <c r="B9" s="20"/>
      <c r="C9" s="21">
        <v>536787</v>
      </c>
    </row>
    <row r="10" ht="26.25" customHeight="1" spans="1:3">
      <c r="A10" s="22" t="s">
        <v>758</v>
      </c>
      <c r="B10" s="20"/>
      <c r="C10" s="21">
        <v>53321.93</v>
      </c>
    </row>
    <row r="11" ht="26.25" customHeight="1" spans="1:3">
      <c r="A11" s="22" t="s">
        <v>759</v>
      </c>
      <c r="B11" s="20"/>
      <c r="C11" s="20">
        <v>256517.21</v>
      </c>
    </row>
    <row r="12" ht="26.25" customHeight="1" spans="1:3">
      <c r="A12" s="22" t="s">
        <v>760</v>
      </c>
      <c r="B12" s="20"/>
      <c r="C12" s="20">
        <v>157.7</v>
      </c>
    </row>
    <row r="13" ht="26.25" customHeight="1" spans="1:3">
      <c r="A13" s="20" t="s">
        <v>1254</v>
      </c>
      <c r="B13" s="20"/>
      <c r="C13" s="20">
        <f>SUM(C14:C16)</f>
        <v>1013369</v>
      </c>
    </row>
    <row r="14" ht="26.25" customHeight="1" spans="1:3">
      <c r="A14" s="22" t="s">
        <v>757</v>
      </c>
      <c r="B14" s="20"/>
      <c r="C14" s="20">
        <v>568481</v>
      </c>
    </row>
    <row r="15" ht="26.25" customHeight="1" spans="1:3">
      <c r="A15" s="22" t="s">
        <v>758</v>
      </c>
      <c r="B15" s="20"/>
      <c r="C15" s="21">
        <v>59800</v>
      </c>
    </row>
    <row r="16" ht="26.25" customHeight="1" spans="1:3">
      <c r="A16" s="22" t="s">
        <v>759</v>
      </c>
      <c r="B16" s="20"/>
      <c r="C16" s="20">
        <v>385088</v>
      </c>
    </row>
    <row r="17" ht="26.25" customHeight="1" spans="1:3">
      <c r="A17" s="23" t="s">
        <v>1255</v>
      </c>
      <c r="B17" s="24"/>
      <c r="C17" s="20">
        <f>SUM(C18,C22)</f>
        <v>551185</v>
      </c>
    </row>
    <row r="18" ht="26.25" customHeight="1" spans="1:3">
      <c r="A18" s="20" t="s">
        <v>762</v>
      </c>
      <c r="B18" s="24"/>
      <c r="C18" s="20">
        <f>SUM(C19:C21)</f>
        <v>127297</v>
      </c>
    </row>
    <row r="19" ht="26.25" customHeight="1" spans="1:3">
      <c r="A19" s="22" t="s">
        <v>757</v>
      </c>
      <c r="B19" s="24"/>
      <c r="C19" s="20">
        <v>61526</v>
      </c>
    </row>
    <row r="20" ht="26.25" customHeight="1" spans="1:3">
      <c r="A20" s="22" t="s">
        <v>758</v>
      </c>
      <c r="B20" s="24"/>
      <c r="C20" s="20"/>
    </row>
    <row r="21" ht="26.25" customHeight="1" spans="1:3">
      <c r="A21" s="22" t="s">
        <v>759</v>
      </c>
      <c r="B21" s="24"/>
      <c r="C21" s="20">
        <v>65771</v>
      </c>
    </row>
    <row r="22" ht="26.25" customHeight="1" spans="1:3">
      <c r="A22" s="20" t="s">
        <v>763</v>
      </c>
      <c r="B22" s="24"/>
      <c r="C22" s="20">
        <f>SUM(C23:C25)</f>
        <v>423888</v>
      </c>
    </row>
    <row r="23" ht="26.25" customHeight="1" spans="1:3">
      <c r="A23" s="22" t="s">
        <v>757</v>
      </c>
      <c r="B23" s="24"/>
      <c r="C23" s="20">
        <v>102500</v>
      </c>
    </row>
    <row r="24" ht="26.25" customHeight="1" spans="1:3">
      <c r="A24" s="22" t="s">
        <v>758</v>
      </c>
      <c r="B24" s="24"/>
      <c r="C24" s="20"/>
    </row>
    <row r="25" ht="26.25" customHeight="1" spans="1:3">
      <c r="A25" s="22" t="s">
        <v>759</v>
      </c>
      <c r="B25" s="24"/>
      <c r="C25" s="20">
        <v>321388</v>
      </c>
    </row>
  </sheetData>
  <mergeCells count="1">
    <mergeCell ref="A1:C1"/>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G10" sqref="G10"/>
    </sheetView>
  </sheetViews>
  <sheetFormatPr defaultColWidth="9.125" defaultRowHeight="14.25" outlineLevelCol="5"/>
  <cols>
    <col min="1" max="1" width="4.75" style="1" customWidth="1"/>
    <col min="2" max="2" width="8.375" style="2" customWidth="1"/>
    <col min="3" max="3" width="21" style="1" customWidth="1"/>
    <col min="4" max="4" width="23" style="3" customWidth="1"/>
    <col min="5" max="5" width="8" style="3" customWidth="1"/>
    <col min="6" max="6" width="7.875" style="3" customWidth="1"/>
    <col min="7" max="16384" width="9.125" style="3"/>
  </cols>
  <sheetData>
    <row r="1" ht="24.75" customHeight="1" spans="1:6">
      <c r="A1" s="4" t="s">
        <v>1256</v>
      </c>
      <c r="B1" s="4"/>
      <c r="C1" s="4"/>
      <c r="D1" s="5"/>
      <c r="E1" s="5"/>
      <c r="F1" s="4"/>
    </row>
    <row r="2" ht="16.5" customHeight="1" spans="1:6">
      <c r="A2" s="6" t="s">
        <v>1257</v>
      </c>
      <c r="B2" s="6"/>
      <c r="C2" s="7"/>
      <c r="F2" s="7" t="s">
        <v>2</v>
      </c>
    </row>
    <row r="3" ht="23.25" customHeight="1" spans="1:6">
      <c r="A3" s="8" t="s">
        <v>1145</v>
      </c>
      <c r="B3" s="8" t="s">
        <v>1258</v>
      </c>
      <c r="C3" s="8" t="s">
        <v>1146</v>
      </c>
      <c r="D3" s="8" t="s">
        <v>1259</v>
      </c>
      <c r="E3" s="8" t="s">
        <v>1260</v>
      </c>
      <c r="F3" s="8" t="s">
        <v>1261</v>
      </c>
    </row>
    <row r="4" ht="30" customHeight="1" spans="1:6">
      <c r="A4" s="9">
        <v>1</v>
      </c>
      <c r="B4" s="9" t="s">
        <v>1262</v>
      </c>
      <c r="C4" s="10" t="s">
        <v>1263</v>
      </c>
      <c r="D4" s="10" t="s">
        <v>1264</v>
      </c>
      <c r="E4" s="11">
        <v>4172</v>
      </c>
      <c r="F4" s="9" t="s">
        <v>1265</v>
      </c>
    </row>
    <row r="5" ht="30" customHeight="1" spans="1:6">
      <c r="A5" s="9">
        <v>2</v>
      </c>
      <c r="B5" s="9" t="s">
        <v>1262</v>
      </c>
      <c r="C5" s="10" t="s">
        <v>1266</v>
      </c>
      <c r="D5" s="10" t="s">
        <v>1267</v>
      </c>
      <c r="E5" s="11">
        <v>20117</v>
      </c>
      <c r="F5" s="9" t="s">
        <v>1268</v>
      </c>
    </row>
    <row r="6" ht="30" customHeight="1" spans="1:6">
      <c r="A6" s="9">
        <v>3</v>
      </c>
      <c r="B6" s="9" t="s">
        <v>1262</v>
      </c>
      <c r="C6" s="10" t="s">
        <v>1269</v>
      </c>
      <c r="D6" s="10" t="s">
        <v>1267</v>
      </c>
      <c r="E6" s="11">
        <v>25127</v>
      </c>
      <c r="F6" s="9" t="s">
        <v>1265</v>
      </c>
    </row>
    <row r="7" ht="20.1" customHeight="1" spans="1:6">
      <c r="A7" s="9">
        <v>4</v>
      </c>
      <c r="B7" s="9" t="s">
        <v>1262</v>
      </c>
      <c r="C7" s="10" t="s">
        <v>1270</v>
      </c>
      <c r="D7" s="10" t="s">
        <v>1271</v>
      </c>
      <c r="E7" s="11">
        <v>1400</v>
      </c>
      <c r="F7" s="9" t="s">
        <v>1272</v>
      </c>
    </row>
    <row r="8" ht="30" customHeight="1" spans="1:6">
      <c r="A8" s="9">
        <v>5</v>
      </c>
      <c r="B8" s="9" t="s">
        <v>1262</v>
      </c>
      <c r="C8" s="10" t="s">
        <v>1273</v>
      </c>
      <c r="D8" s="10" t="s">
        <v>1274</v>
      </c>
      <c r="E8" s="11">
        <v>24000</v>
      </c>
      <c r="F8" s="9" t="s">
        <v>1265</v>
      </c>
    </row>
    <row r="9" ht="20.1" customHeight="1" spans="1:6">
      <c r="A9" s="9">
        <v>6</v>
      </c>
      <c r="B9" s="9" t="s">
        <v>1275</v>
      </c>
      <c r="C9" s="10" t="s">
        <v>1276</v>
      </c>
      <c r="D9" s="10" t="s">
        <v>1277</v>
      </c>
      <c r="E9" s="11">
        <v>16000</v>
      </c>
      <c r="F9" s="9" t="s">
        <v>1265</v>
      </c>
    </row>
    <row r="10" ht="20.1" customHeight="1" spans="1:6">
      <c r="A10" s="9">
        <v>7</v>
      </c>
      <c r="B10" s="9" t="s">
        <v>1262</v>
      </c>
      <c r="C10" s="10" t="s">
        <v>1278</v>
      </c>
      <c r="D10" s="10" t="s">
        <v>1279</v>
      </c>
      <c r="E10" s="11">
        <v>800</v>
      </c>
      <c r="F10" s="9" t="s">
        <v>1265</v>
      </c>
    </row>
    <row r="11" ht="30" customHeight="1" spans="1:6">
      <c r="A11" s="9">
        <v>8</v>
      </c>
      <c r="B11" s="9" t="s">
        <v>1275</v>
      </c>
      <c r="C11" s="10" t="s">
        <v>1280</v>
      </c>
      <c r="D11" s="10" t="s">
        <v>1281</v>
      </c>
      <c r="E11" s="11">
        <v>3928</v>
      </c>
      <c r="F11" s="9" t="s">
        <v>1268</v>
      </c>
    </row>
    <row r="12" ht="30" customHeight="1" spans="1:6">
      <c r="A12" s="9">
        <v>9</v>
      </c>
      <c r="B12" s="9" t="s">
        <v>1282</v>
      </c>
      <c r="C12" s="10" t="s">
        <v>1283</v>
      </c>
      <c r="D12" s="10" t="s">
        <v>1284</v>
      </c>
      <c r="E12" s="11">
        <v>3733</v>
      </c>
      <c r="F12" s="9" t="s">
        <v>1272</v>
      </c>
    </row>
    <row r="13" ht="30" customHeight="1" spans="1:6">
      <c r="A13" s="9">
        <v>10</v>
      </c>
      <c r="B13" s="9" t="s">
        <v>1275</v>
      </c>
      <c r="C13" s="10" t="s">
        <v>1285</v>
      </c>
      <c r="D13" s="10" t="s">
        <v>1286</v>
      </c>
      <c r="E13" s="11">
        <v>28500</v>
      </c>
      <c r="F13" s="9" t="s">
        <v>1265</v>
      </c>
    </row>
    <row r="14" ht="30" customHeight="1" spans="1:6">
      <c r="A14" s="9">
        <v>11</v>
      </c>
      <c r="B14" s="9" t="s">
        <v>1275</v>
      </c>
      <c r="C14" s="10" t="s">
        <v>1287</v>
      </c>
      <c r="D14" s="10" t="s">
        <v>1288</v>
      </c>
      <c r="E14" s="11">
        <v>4000</v>
      </c>
      <c r="F14" s="9" t="s">
        <v>1265</v>
      </c>
    </row>
    <row r="15" ht="20.1" customHeight="1" spans="1:6">
      <c r="A15" s="9">
        <v>12</v>
      </c>
      <c r="B15" s="9" t="s">
        <v>1262</v>
      </c>
      <c r="C15" s="10" t="s">
        <v>1289</v>
      </c>
      <c r="D15" s="10" t="s">
        <v>1290</v>
      </c>
      <c r="E15" s="11">
        <v>315</v>
      </c>
      <c r="F15" s="9" t="s">
        <v>1265</v>
      </c>
    </row>
    <row r="16" ht="30" customHeight="1" spans="1:6">
      <c r="A16" s="9">
        <v>13</v>
      </c>
      <c r="B16" s="9" t="s">
        <v>1224</v>
      </c>
      <c r="C16" s="10" t="s">
        <v>1153</v>
      </c>
      <c r="D16" s="10" t="s">
        <v>1291</v>
      </c>
      <c r="E16" s="11">
        <v>10000</v>
      </c>
      <c r="F16" s="9" t="s">
        <v>1268</v>
      </c>
    </row>
    <row r="17" ht="50.1" customHeight="1" spans="1:6">
      <c r="A17" s="9">
        <v>14</v>
      </c>
      <c r="B17" s="9" t="s">
        <v>1292</v>
      </c>
      <c r="C17" s="10" t="s">
        <v>1293</v>
      </c>
      <c r="D17" s="10" t="s">
        <v>1294</v>
      </c>
      <c r="E17" s="11">
        <v>15000</v>
      </c>
      <c r="F17" s="9" t="s">
        <v>1268</v>
      </c>
    </row>
    <row r="18" ht="20.1" customHeight="1" spans="1:6">
      <c r="A18" s="9">
        <v>15</v>
      </c>
      <c r="B18" s="9" t="s">
        <v>1275</v>
      </c>
      <c r="C18" s="10" t="s">
        <v>1295</v>
      </c>
      <c r="D18" s="10" t="s">
        <v>1296</v>
      </c>
      <c r="E18" s="11">
        <v>140</v>
      </c>
      <c r="F18" s="9" t="s">
        <v>1268</v>
      </c>
    </row>
    <row r="19" ht="20.1" customHeight="1" spans="1:6">
      <c r="A19" s="9">
        <v>16</v>
      </c>
      <c r="B19" s="9" t="s">
        <v>1262</v>
      </c>
      <c r="C19" s="10" t="s">
        <v>1297</v>
      </c>
      <c r="D19" s="10" t="s">
        <v>1298</v>
      </c>
      <c r="E19" s="11">
        <v>516</v>
      </c>
      <c r="F19" s="9" t="s">
        <v>1265</v>
      </c>
    </row>
    <row r="20" ht="30" customHeight="1" spans="1:6">
      <c r="A20" s="9">
        <v>17</v>
      </c>
      <c r="B20" s="9" t="s">
        <v>1275</v>
      </c>
      <c r="C20" s="10" t="s">
        <v>1299</v>
      </c>
      <c r="D20" s="10" t="s">
        <v>1300</v>
      </c>
      <c r="E20" s="11">
        <v>5000</v>
      </c>
      <c r="F20" s="9" t="s">
        <v>1272</v>
      </c>
    </row>
    <row r="21" ht="30" customHeight="1" spans="1:6">
      <c r="A21" s="9">
        <v>18</v>
      </c>
      <c r="B21" s="9" t="s">
        <v>1262</v>
      </c>
      <c r="C21" s="10" t="s">
        <v>1301</v>
      </c>
      <c r="D21" s="10" t="s">
        <v>1302</v>
      </c>
      <c r="E21" s="11">
        <v>1416</v>
      </c>
      <c r="F21" s="9" t="s">
        <v>1265</v>
      </c>
    </row>
    <row r="22" ht="20.1" customHeight="1" spans="1:6">
      <c r="A22" s="9">
        <v>19</v>
      </c>
      <c r="B22" s="9" t="s">
        <v>1262</v>
      </c>
      <c r="C22" s="10" t="s">
        <v>1303</v>
      </c>
      <c r="D22" s="10" t="s">
        <v>1304</v>
      </c>
      <c r="E22" s="11">
        <v>29240</v>
      </c>
      <c r="F22" s="9" t="s">
        <v>1265</v>
      </c>
    </row>
    <row r="23" ht="20.1" customHeight="1" spans="1:6">
      <c r="A23" s="9">
        <v>20</v>
      </c>
      <c r="B23" s="9" t="s">
        <v>1262</v>
      </c>
      <c r="C23" s="10" t="s">
        <v>1305</v>
      </c>
      <c r="D23" s="10" t="s">
        <v>1306</v>
      </c>
      <c r="E23" s="11">
        <v>630</v>
      </c>
      <c r="F23" s="9" t="s">
        <v>1265</v>
      </c>
    </row>
  </sheetData>
  <mergeCells count="2">
    <mergeCell ref="A1:F1"/>
    <mergeCell ref="A2:B2"/>
  </mergeCells>
  <pageMargins left="1.10236220472441" right="1.06299212598425" top="1.18110236220472" bottom="0.984251968503937" header="0.118110236220472" footer="0.7874015748031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2"/>
  <sheetViews>
    <sheetView showGridLines="0" showZeros="0" workbookViewId="0">
      <selection activeCell="A16" sqref="A16"/>
    </sheetView>
  </sheetViews>
  <sheetFormatPr defaultColWidth="9" defaultRowHeight="14.25" outlineLevelCol="2"/>
  <cols>
    <col min="1" max="1" width="34.5" style="118" customWidth="1"/>
    <col min="2" max="3" width="19.25" style="118" customWidth="1"/>
    <col min="4" max="16384" width="9" style="118"/>
  </cols>
  <sheetData>
    <row r="1" ht="26.25" customHeight="1" spans="1:3">
      <c r="A1" s="119" t="s">
        <v>323</v>
      </c>
      <c r="B1" s="120"/>
      <c r="C1" s="120"/>
    </row>
    <row r="2" s="114" customFormat="1" customHeight="1" spans="1:3">
      <c r="A2" s="114" t="s">
        <v>324</v>
      </c>
      <c r="C2" s="121" t="s">
        <v>2</v>
      </c>
    </row>
    <row r="3" s="115" customFormat="1" ht="18.95" customHeight="1" spans="1:3">
      <c r="A3" s="122" t="s">
        <v>325</v>
      </c>
      <c r="B3" s="122" t="s">
        <v>326</v>
      </c>
      <c r="C3" s="122" t="s">
        <v>327</v>
      </c>
    </row>
    <row r="4" s="116" customFormat="1" ht="18" customHeight="1" spans="1:3">
      <c r="A4" s="106" t="s">
        <v>328</v>
      </c>
      <c r="B4" s="106">
        <f>SUM(B5,B10,B21,B29,B36,B40,B43,B47,B52,B58,B62,B67)</f>
        <v>6880636</v>
      </c>
      <c r="C4" s="106">
        <f>SUM(C5,C10,C21,C29,C36,C40,C43,C47,C52,C58,C62,C67)</f>
        <v>2202324</v>
      </c>
    </row>
    <row r="5" s="116" customFormat="1" ht="18" customHeight="1" spans="1:3">
      <c r="A5" s="77" t="s">
        <v>329</v>
      </c>
      <c r="B5" s="106">
        <v>727837</v>
      </c>
      <c r="C5" s="106">
        <v>708883</v>
      </c>
    </row>
    <row r="6" s="116" customFormat="1" ht="18" customHeight="1" spans="1:3">
      <c r="A6" s="77" t="s">
        <v>330</v>
      </c>
      <c r="B6" s="180">
        <v>482912</v>
      </c>
      <c r="C6" s="180">
        <v>474924</v>
      </c>
    </row>
    <row r="7" s="116" customFormat="1" ht="18" customHeight="1" spans="1:3">
      <c r="A7" s="77" t="s">
        <v>331</v>
      </c>
      <c r="B7" s="180">
        <v>106594</v>
      </c>
      <c r="C7" s="180">
        <v>102527</v>
      </c>
    </row>
    <row r="8" s="116" customFormat="1" ht="18" customHeight="1" spans="1:3">
      <c r="A8" s="77" t="s">
        <v>332</v>
      </c>
      <c r="B8" s="180">
        <v>50710</v>
      </c>
      <c r="C8" s="180">
        <v>50314</v>
      </c>
    </row>
    <row r="9" s="116" customFormat="1" ht="18" customHeight="1" spans="1:3">
      <c r="A9" s="77" t="s">
        <v>333</v>
      </c>
      <c r="B9" s="180">
        <v>87621</v>
      </c>
      <c r="C9" s="180">
        <v>81118</v>
      </c>
    </row>
    <row r="10" s="116" customFormat="1" ht="18" customHeight="1" spans="1:3">
      <c r="A10" s="77" t="s">
        <v>334</v>
      </c>
      <c r="B10" s="106">
        <f>SUM(B11:B20)</f>
        <v>598675</v>
      </c>
      <c r="C10" s="106">
        <f>SUM(C11:C20)</f>
        <v>124976</v>
      </c>
    </row>
    <row r="11" s="116" customFormat="1" ht="18" customHeight="1" spans="1:3">
      <c r="A11" s="77" t="s">
        <v>335</v>
      </c>
      <c r="B11" s="180">
        <v>211101</v>
      </c>
      <c r="C11" s="180">
        <v>87448</v>
      </c>
    </row>
    <row r="12" s="116" customFormat="1" ht="18" customHeight="1" spans="1:3">
      <c r="A12" s="77" t="s">
        <v>336</v>
      </c>
      <c r="B12" s="180">
        <v>4017</v>
      </c>
      <c r="C12" s="180">
        <v>1267</v>
      </c>
    </row>
    <row r="13" s="116" customFormat="1" ht="18" customHeight="1" spans="1:3">
      <c r="A13" s="77" t="s">
        <v>337</v>
      </c>
      <c r="B13" s="180">
        <v>8718</v>
      </c>
      <c r="C13" s="180">
        <v>1236</v>
      </c>
    </row>
    <row r="14" s="116" customFormat="1" ht="18" customHeight="1" spans="1:3">
      <c r="A14" s="77" t="s">
        <v>338</v>
      </c>
      <c r="B14" s="180">
        <v>28386</v>
      </c>
      <c r="C14" s="180">
        <v>705</v>
      </c>
    </row>
    <row r="15" s="116" customFormat="1" ht="18" customHeight="1" spans="1:3">
      <c r="A15" s="77" t="s">
        <v>339</v>
      </c>
      <c r="B15" s="180">
        <v>164031</v>
      </c>
      <c r="C15" s="180">
        <v>14183</v>
      </c>
    </row>
    <row r="16" s="117" customFormat="1" ht="18" customHeight="1" spans="1:3">
      <c r="A16" s="77" t="s">
        <v>340</v>
      </c>
      <c r="B16" s="180">
        <v>2939</v>
      </c>
      <c r="C16" s="180">
        <v>1906</v>
      </c>
    </row>
    <row r="17" s="114" customFormat="1" ht="18" customHeight="1" spans="1:3">
      <c r="A17" s="77" t="s">
        <v>341</v>
      </c>
      <c r="B17" s="180">
        <v>21</v>
      </c>
      <c r="C17" s="180">
        <v>8</v>
      </c>
    </row>
    <row r="18" s="114" customFormat="1" ht="18" customHeight="1" spans="1:3">
      <c r="A18" s="77" t="s">
        <v>342</v>
      </c>
      <c r="B18" s="180">
        <v>13436</v>
      </c>
      <c r="C18" s="180">
        <v>9374</v>
      </c>
    </row>
    <row r="19" s="114" customFormat="1" ht="18" customHeight="1" spans="1:3">
      <c r="A19" s="77" t="s">
        <v>343</v>
      </c>
      <c r="B19" s="180">
        <v>29207</v>
      </c>
      <c r="C19" s="180">
        <v>4528</v>
      </c>
    </row>
    <row r="20" s="114" customFormat="1" ht="18" customHeight="1" spans="1:3">
      <c r="A20" s="77" t="s">
        <v>344</v>
      </c>
      <c r="B20" s="180">
        <v>136819</v>
      </c>
      <c r="C20" s="180">
        <v>4321</v>
      </c>
    </row>
    <row r="21" s="114" customFormat="1" ht="18" customHeight="1" spans="1:3">
      <c r="A21" s="77" t="s">
        <v>345</v>
      </c>
      <c r="B21" s="106">
        <f>SUM(B22:B28)</f>
        <v>968806</v>
      </c>
      <c r="C21" s="106">
        <f>SUM(C22:C28)</f>
        <v>2008</v>
      </c>
    </row>
    <row r="22" s="114" customFormat="1" ht="18" customHeight="1" spans="1:3">
      <c r="A22" s="77" t="s">
        <v>346</v>
      </c>
      <c r="B22" s="180">
        <v>38233</v>
      </c>
      <c r="C22" s="180"/>
    </row>
    <row r="23" s="114" customFormat="1" ht="18" customHeight="1" spans="1:3">
      <c r="A23" s="77" t="s">
        <v>347</v>
      </c>
      <c r="B23" s="180">
        <v>746235</v>
      </c>
      <c r="C23" s="180">
        <v>50</v>
      </c>
    </row>
    <row r="24" s="114" customFormat="1" ht="18" customHeight="1" spans="1:3">
      <c r="A24" s="77" t="s">
        <v>348</v>
      </c>
      <c r="B24" s="180">
        <v>996</v>
      </c>
      <c r="C24" s="180">
        <v>119</v>
      </c>
    </row>
    <row r="25" s="114" customFormat="1" ht="18" customHeight="1" spans="1:3">
      <c r="A25" s="77" t="s">
        <v>349</v>
      </c>
      <c r="B25" s="180">
        <v>53639</v>
      </c>
      <c r="C25" s="180"/>
    </row>
    <row r="26" s="114" customFormat="1" ht="18" customHeight="1" spans="1:3">
      <c r="A26" s="77" t="s">
        <v>350</v>
      </c>
      <c r="B26" s="180">
        <v>38291</v>
      </c>
      <c r="C26" s="180">
        <v>1663</v>
      </c>
    </row>
    <row r="27" ht="18" customHeight="1" spans="1:3">
      <c r="A27" s="77" t="s">
        <v>351</v>
      </c>
      <c r="B27" s="180">
        <v>5014</v>
      </c>
      <c r="C27" s="180"/>
    </row>
    <row r="28" ht="18" customHeight="1" spans="1:3">
      <c r="A28" s="77" t="s">
        <v>352</v>
      </c>
      <c r="B28" s="180">
        <v>86398</v>
      </c>
      <c r="C28" s="180">
        <v>176</v>
      </c>
    </row>
    <row r="29" ht="18" customHeight="1" spans="1:3">
      <c r="A29" s="77" t="s">
        <v>353</v>
      </c>
      <c r="B29" s="106">
        <f>SUM(B30:B35)</f>
        <v>190037</v>
      </c>
      <c r="C29" s="106">
        <f>SUM(C30:C35)</f>
        <v>0</v>
      </c>
    </row>
    <row r="30" ht="18" customHeight="1" spans="1:3">
      <c r="A30" s="77" t="s">
        <v>346</v>
      </c>
      <c r="B30" s="180">
        <v>19554</v>
      </c>
      <c r="C30" s="106"/>
    </row>
    <row r="31" ht="18" customHeight="1" spans="1:3">
      <c r="A31" s="77" t="s">
        <v>347</v>
      </c>
      <c r="B31" s="180">
        <v>161380</v>
      </c>
      <c r="C31" s="106"/>
    </row>
    <row r="32" ht="18" customHeight="1" spans="1:3">
      <c r="A32" s="77" t="s">
        <v>348</v>
      </c>
      <c r="B32" s="180">
        <v>45</v>
      </c>
      <c r="C32" s="106"/>
    </row>
    <row r="33" ht="18" customHeight="1" spans="1:3">
      <c r="A33" s="77" t="s">
        <v>350</v>
      </c>
      <c r="B33" s="180">
        <v>1430</v>
      </c>
      <c r="C33" s="106"/>
    </row>
    <row r="34" ht="18" customHeight="1" spans="1:3">
      <c r="A34" s="77" t="s">
        <v>351</v>
      </c>
      <c r="B34" s="180">
        <v>1182</v>
      </c>
      <c r="C34" s="106"/>
    </row>
    <row r="35" ht="18" customHeight="1" spans="1:3">
      <c r="A35" s="77" t="s">
        <v>352</v>
      </c>
      <c r="B35" s="180">
        <v>6446</v>
      </c>
      <c r="C35" s="106"/>
    </row>
    <row r="36" ht="18" customHeight="1" spans="1:3">
      <c r="A36" s="77" t="s">
        <v>354</v>
      </c>
      <c r="B36" s="106">
        <f>SUM(B37:B39)</f>
        <v>1499711</v>
      </c>
      <c r="C36" s="106">
        <f>SUM(C37:C39)</f>
        <v>1208678</v>
      </c>
    </row>
    <row r="37" ht="18" customHeight="1" spans="1:3">
      <c r="A37" s="77" t="s">
        <v>355</v>
      </c>
      <c r="B37" s="180">
        <v>1178069</v>
      </c>
      <c r="C37" s="180">
        <v>1142785</v>
      </c>
    </row>
    <row r="38" ht="18" customHeight="1" spans="1:3">
      <c r="A38" s="77" t="s">
        <v>356</v>
      </c>
      <c r="B38" s="180">
        <v>303570</v>
      </c>
      <c r="C38" s="180">
        <v>65893</v>
      </c>
    </row>
    <row r="39" ht="18" customHeight="1" spans="1:3">
      <c r="A39" s="77" t="s">
        <v>357</v>
      </c>
      <c r="B39" s="180">
        <v>18072</v>
      </c>
      <c r="C39" s="106"/>
    </row>
    <row r="40" ht="18" customHeight="1" spans="1:3">
      <c r="A40" s="77" t="s">
        <v>358</v>
      </c>
      <c r="B40" s="106">
        <f>SUM(B41:B42)</f>
        <v>290487</v>
      </c>
      <c r="C40" s="106">
        <f>SUM(C41:C42)</f>
        <v>2702</v>
      </c>
    </row>
    <row r="41" ht="18" customHeight="1" spans="1:3">
      <c r="A41" s="77" t="s">
        <v>359</v>
      </c>
      <c r="B41" s="180">
        <v>212902</v>
      </c>
      <c r="C41" s="180">
        <v>2702</v>
      </c>
    </row>
    <row r="42" ht="18" customHeight="1" spans="1:3">
      <c r="A42" s="77" t="s">
        <v>360</v>
      </c>
      <c r="B42" s="180">
        <v>77585</v>
      </c>
      <c r="C42" s="106"/>
    </row>
    <row r="43" ht="18" customHeight="1" spans="1:3">
      <c r="A43" s="77" t="s">
        <v>361</v>
      </c>
      <c r="B43" s="106">
        <f>SUM(B44:B46)</f>
        <v>239812</v>
      </c>
      <c r="C43" s="106">
        <f>SUM(C44:C46)</f>
        <v>587</v>
      </c>
    </row>
    <row r="44" ht="18" customHeight="1" spans="1:3">
      <c r="A44" s="77" t="s">
        <v>362</v>
      </c>
      <c r="B44" s="180">
        <v>29339</v>
      </c>
      <c r="C44" s="180"/>
    </row>
    <row r="45" ht="18" customHeight="1" spans="1:3">
      <c r="A45" s="77" t="s">
        <v>363</v>
      </c>
      <c r="B45" s="180">
        <v>1924</v>
      </c>
      <c r="C45" s="106"/>
    </row>
    <row r="46" ht="18" customHeight="1" spans="1:3">
      <c r="A46" s="77" t="s">
        <v>364</v>
      </c>
      <c r="B46" s="180">
        <v>208549</v>
      </c>
      <c r="C46" s="180">
        <v>587</v>
      </c>
    </row>
    <row r="47" ht="18" customHeight="1" spans="1:3">
      <c r="A47" s="77" t="s">
        <v>365</v>
      </c>
      <c r="B47" s="106">
        <f>SUM(B48:B51)</f>
        <v>69792</v>
      </c>
      <c r="C47" s="106">
        <f>SUM(C48:C49)</f>
        <v>0</v>
      </c>
    </row>
    <row r="48" ht="18" customHeight="1" spans="1:3">
      <c r="A48" s="77" t="s">
        <v>366</v>
      </c>
      <c r="B48" s="180">
        <v>54682</v>
      </c>
      <c r="C48" s="106"/>
    </row>
    <row r="49" ht="18" customHeight="1" spans="1:3">
      <c r="A49" s="77" t="s">
        <v>367</v>
      </c>
      <c r="B49" s="180"/>
      <c r="C49" s="106"/>
    </row>
    <row r="50" ht="18" customHeight="1" spans="1:3">
      <c r="A50" s="77" t="s">
        <v>368</v>
      </c>
      <c r="B50" s="180"/>
      <c r="C50" s="106"/>
    </row>
    <row r="51" ht="18" customHeight="1" spans="1:3">
      <c r="A51" s="77" t="s">
        <v>369</v>
      </c>
      <c r="B51" s="180">
        <v>15110</v>
      </c>
      <c r="C51" s="106"/>
    </row>
    <row r="52" ht="18" customHeight="1" spans="1:3">
      <c r="A52" s="77" t="s">
        <v>370</v>
      </c>
      <c r="B52" s="106">
        <f>SUM(B53:B57)</f>
        <v>1099526</v>
      </c>
      <c r="C52" s="106">
        <f>SUM(C53:C57)</f>
        <v>149275</v>
      </c>
    </row>
    <row r="53" ht="18" customHeight="1" spans="1:3">
      <c r="A53" s="77" t="s">
        <v>371</v>
      </c>
      <c r="B53" s="180">
        <v>468732</v>
      </c>
      <c r="C53" s="180">
        <v>42553</v>
      </c>
    </row>
    <row r="54" ht="18" customHeight="1" spans="1:3">
      <c r="A54" s="77" t="s">
        <v>372</v>
      </c>
      <c r="B54" s="180">
        <v>35816</v>
      </c>
      <c r="C54" s="180">
        <v>2574</v>
      </c>
    </row>
    <row r="55" ht="18" customHeight="1" spans="1:3">
      <c r="A55" s="77" t="s">
        <v>373</v>
      </c>
      <c r="B55" s="180">
        <v>385261</v>
      </c>
      <c r="C55" s="180">
        <v>2</v>
      </c>
    </row>
    <row r="56" ht="18" customHeight="1" spans="1:3">
      <c r="A56" s="77" t="s">
        <v>374</v>
      </c>
      <c r="B56" s="180">
        <v>113146</v>
      </c>
      <c r="C56" s="180">
        <v>97137</v>
      </c>
    </row>
    <row r="57" ht="18" customHeight="1" spans="1:3">
      <c r="A57" s="77" t="s">
        <v>375</v>
      </c>
      <c r="B57" s="180">
        <v>96571</v>
      </c>
      <c r="C57" s="200">
        <v>7009</v>
      </c>
    </row>
    <row r="58" ht="18" customHeight="1" spans="1:3">
      <c r="A58" s="77" t="s">
        <v>376</v>
      </c>
      <c r="B58" s="106">
        <f>SUM(B59:B61)</f>
        <v>725600</v>
      </c>
      <c r="C58" s="106">
        <f>SUM(C59:C61)</f>
        <v>5135</v>
      </c>
    </row>
    <row r="59" ht="18" customHeight="1" spans="1:3">
      <c r="A59" s="77" t="s">
        <v>377</v>
      </c>
      <c r="B59" s="180">
        <v>715544</v>
      </c>
      <c r="C59" s="106">
        <v>5135</v>
      </c>
    </row>
    <row r="60" ht="18" customHeight="1" spans="1:3">
      <c r="A60" s="77" t="s">
        <v>378</v>
      </c>
      <c r="B60" s="180"/>
      <c r="C60" s="106"/>
    </row>
    <row r="61" ht="18" customHeight="1" spans="1:3">
      <c r="A61" s="77" t="s">
        <v>379</v>
      </c>
      <c r="B61" s="180">
        <v>10056</v>
      </c>
      <c r="C61" s="106"/>
    </row>
    <row r="62" ht="18" customHeight="1" spans="1:3">
      <c r="A62" s="77" t="s">
        <v>380</v>
      </c>
      <c r="B62" s="106">
        <f>SUM(B63:B66)</f>
        <v>144957</v>
      </c>
      <c r="C62" s="106">
        <v>0</v>
      </c>
    </row>
    <row r="63" ht="18" customHeight="1" spans="1:3">
      <c r="A63" s="77" t="s">
        <v>381</v>
      </c>
      <c r="B63" s="180">
        <v>144364</v>
      </c>
      <c r="C63" s="106"/>
    </row>
    <row r="64" ht="18" customHeight="1" spans="1:3">
      <c r="A64" s="77" t="s">
        <v>382</v>
      </c>
      <c r="B64" s="106"/>
      <c r="C64" s="106"/>
    </row>
    <row r="65" ht="18" customHeight="1" spans="1:3">
      <c r="A65" s="77" t="s">
        <v>383</v>
      </c>
      <c r="B65" s="180">
        <v>593</v>
      </c>
      <c r="C65" s="106"/>
    </row>
    <row r="66" ht="18" customHeight="1" spans="1:3">
      <c r="A66" s="77" t="s">
        <v>384</v>
      </c>
      <c r="B66" s="106"/>
      <c r="C66" s="106"/>
    </row>
    <row r="67" ht="18" customHeight="1" spans="1:3">
      <c r="A67" s="77" t="s">
        <v>385</v>
      </c>
      <c r="B67" s="106">
        <f>SUM(B68:B72)</f>
        <v>325396</v>
      </c>
      <c r="C67" s="106">
        <f>SUM(C68:C72)</f>
        <v>80</v>
      </c>
    </row>
    <row r="68" ht="18" customHeight="1" spans="1:3">
      <c r="A68" s="77" t="s">
        <v>386</v>
      </c>
      <c r="B68" s="106"/>
      <c r="C68" s="106"/>
    </row>
    <row r="69" ht="18" customHeight="1" spans="1:3">
      <c r="A69" s="77" t="s">
        <v>387</v>
      </c>
      <c r="B69" s="180">
        <v>237</v>
      </c>
      <c r="C69" s="106"/>
    </row>
    <row r="70" ht="18" customHeight="1" spans="1:3">
      <c r="A70" s="77" t="s">
        <v>388</v>
      </c>
      <c r="B70" s="180"/>
      <c r="C70" s="106"/>
    </row>
    <row r="71" ht="18" customHeight="1" spans="1:3">
      <c r="A71" s="77" t="s">
        <v>389</v>
      </c>
      <c r="B71" s="180"/>
      <c r="C71" s="106"/>
    </row>
    <row r="72" ht="18" customHeight="1" spans="1:3">
      <c r="A72" s="77" t="s">
        <v>390</v>
      </c>
      <c r="B72" s="180">
        <v>325159</v>
      </c>
      <c r="C72" s="106">
        <v>80</v>
      </c>
    </row>
  </sheetData>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2"/>
  <sheetViews>
    <sheetView showZeros="0" workbookViewId="0">
      <pane ySplit="3" topLeftCell="A4" activePane="bottomLeft" state="frozen"/>
      <selection/>
      <selection pane="bottomLeft" activeCell="C28" sqref="C28"/>
    </sheetView>
  </sheetViews>
  <sheetFormatPr defaultColWidth="9" defaultRowHeight="14.25" outlineLevelCol="3"/>
  <cols>
    <col min="1" max="1" width="39.25" style="118" customWidth="1"/>
    <col min="2" max="2" width="11.875" style="118" customWidth="1"/>
    <col min="3" max="3" width="11" style="118" customWidth="1"/>
    <col min="4" max="4" width="10.875" style="118" customWidth="1"/>
    <col min="5" max="16384" width="9" style="118"/>
  </cols>
  <sheetData>
    <row r="1" ht="24.75" customHeight="1" spans="1:4">
      <c r="A1" s="60" t="s">
        <v>391</v>
      </c>
      <c r="B1" s="60"/>
      <c r="C1" s="60"/>
      <c r="D1" s="60"/>
    </row>
    <row r="2" s="114" customFormat="1" ht="16.7" customHeight="1" spans="1:4">
      <c r="A2" s="114" t="s">
        <v>392</v>
      </c>
      <c r="D2" s="121" t="s">
        <v>2</v>
      </c>
    </row>
    <row r="3" s="115" customFormat="1" ht="21.75" customHeight="1" spans="1:4">
      <c r="A3" s="122" t="s">
        <v>393</v>
      </c>
      <c r="B3" s="122" t="s">
        <v>394</v>
      </c>
      <c r="C3" s="122" t="s">
        <v>395</v>
      </c>
      <c r="D3" s="122" t="s">
        <v>396</v>
      </c>
    </row>
    <row r="4" s="116" customFormat="1" ht="20.85" customHeight="1" spans="1:4">
      <c r="A4" s="215" t="s">
        <v>397</v>
      </c>
      <c r="B4" s="106">
        <f>SUM(B5+B33)</f>
        <v>4170758</v>
      </c>
      <c r="C4" s="106">
        <f>SUM(C5+C33)</f>
        <v>4098828</v>
      </c>
      <c r="D4" s="106">
        <f>SUM(D5+D33)</f>
        <v>71930</v>
      </c>
    </row>
    <row r="5" s="116" customFormat="1" ht="20.85" customHeight="1" spans="1:4">
      <c r="A5" s="215" t="s">
        <v>398</v>
      </c>
      <c r="B5" s="106">
        <f>SUM(B6:B32)</f>
        <v>3567392</v>
      </c>
      <c r="C5" s="106">
        <f>SUM(C6:C32)</f>
        <v>3522302</v>
      </c>
      <c r="D5" s="106">
        <f>SUM(D6:D32)</f>
        <v>45090</v>
      </c>
    </row>
    <row r="6" s="116" customFormat="1" ht="20.85" customHeight="1" spans="1:4">
      <c r="A6" s="216" t="s">
        <v>399</v>
      </c>
      <c r="B6" s="106">
        <v>1448054</v>
      </c>
      <c r="C6" s="106">
        <f>B6-D6</f>
        <v>1448054</v>
      </c>
      <c r="D6" s="106"/>
    </row>
    <row r="7" s="116" customFormat="1" ht="20.85" customHeight="1" spans="1:4">
      <c r="A7" s="106" t="s">
        <v>400</v>
      </c>
      <c r="B7" s="106">
        <v>279894</v>
      </c>
      <c r="C7" s="106">
        <f t="shared" ref="C7:C62" si="0">B7-D7</f>
        <v>274563</v>
      </c>
      <c r="D7" s="106">
        <v>5331</v>
      </c>
    </row>
    <row r="8" s="116" customFormat="1" ht="20.85" customHeight="1" spans="1:4">
      <c r="A8" s="106" t="s">
        <v>401</v>
      </c>
      <c r="B8" s="106">
        <v>137648</v>
      </c>
      <c r="C8" s="106">
        <f t="shared" si="0"/>
        <v>136038</v>
      </c>
      <c r="D8" s="106">
        <v>1610</v>
      </c>
    </row>
    <row r="9" s="116" customFormat="1" ht="20.85" customHeight="1" spans="1:4">
      <c r="A9" s="106" t="s">
        <v>402</v>
      </c>
      <c r="B9" s="106">
        <v>4719</v>
      </c>
      <c r="C9" s="106">
        <f t="shared" si="0"/>
        <v>4719</v>
      </c>
      <c r="D9" s="106"/>
    </row>
    <row r="10" s="116" customFormat="1" ht="20.85" customHeight="1" spans="1:4">
      <c r="A10" s="106" t="s">
        <v>403</v>
      </c>
      <c r="B10" s="106">
        <v>54452</v>
      </c>
      <c r="C10" s="106">
        <f t="shared" si="0"/>
        <v>54452</v>
      </c>
      <c r="D10" s="106"/>
    </row>
    <row r="11" s="116" customFormat="1" ht="20.85" customHeight="1" spans="1:4">
      <c r="A11" s="106" t="s">
        <v>404</v>
      </c>
      <c r="B11" s="106">
        <v>99698</v>
      </c>
      <c r="C11" s="106">
        <f t="shared" si="0"/>
        <v>99698</v>
      </c>
      <c r="D11" s="106"/>
    </row>
    <row r="12" s="116" customFormat="1" ht="20.85" customHeight="1" spans="1:4">
      <c r="A12" s="106" t="s">
        <v>405</v>
      </c>
      <c r="B12" s="106">
        <v>244684</v>
      </c>
      <c r="C12" s="106">
        <f t="shared" si="0"/>
        <v>244684</v>
      </c>
      <c r="D12" s="106"/>
    </row>
    <row r="13" s="116" customFormat="1" ht="20.85" customHeight="1" spans="1:4">
      <c r="A13" s="106" t="s">
        <v>406</v>
      </c>
      <c r="B13" s="106">
        <v>1832</v>
      </c>
      <c r="C13" s="106">
        <f t="shared" si="0"/>
        <v>1832</v>
      </c>
      <c r="D13" s="106"/>
    </row>
    <row r="14" s="116" customFormat="1" ht="20.85" customHeight="1" spans="1:4">
      <c r="A14" s="106" t="s">
        <v>407</v>
      </c>
      <c r="B14" s="106">
        <v>93587</v>
      </c>
      <c r="C14" s="106">
        <f t="shared" si="0"/>
        <v>93587</v>
      </c>
      <c r="D14" s="106"/>
    </row>
    <row r="15" s="116" customFormat="1" ht="20.85" customHeight="1" spans="1:4">
      <c r="A15" s="106" t="s">
        <v>408</v>
      </c>
      <c r="B15" s="106">
        <v>200673</v>
      </c>
      <c r="C15" s="106">
        <f t="shared" si="0"/>
        <v>180917</v>
      </c>
      <c r="D15" s="106">
        <v>19756</v>
      </c>
    </row>
    <row r="16" s="116" customFormat="1" ht="20.85" customHeight="1" spans="1:4">
      <c r="A16" s="106" t="s">
        <v>409</v>
      </c>
      <c r="B16" s="106">
        <v>3895</v>
      </c>
      <c r="C16" s="106">
        <f t="shared" si="0"/>
        <v>0</v>
      </c>
      <c r="D16" s="106">
        <v>3895</v>
      </c>
    </row>
    <row r="17" s="116" customFormat="1" ht="20.85" customHeight="1" spans="1:4">
      <c r="A17" s="106" t="s">
        <v>410</v>
      </c>
      <c r="B17" s="106">
        <v>21498</v>
      </c>
      <c r="C17" s="106">
        <f t="shared" si="0"/>
        <v>21498</v>
      </c>
      <c r="D17" s="106"/>
    </row>
    <row r="18" s="116" customFormat="1" ht="20.85" customHeight="1" spans="1:4">
      <c r="A18" s="106" t="s">
        <v>411</v>
      </c>
      <c r="B18" s="106">
        <v>174626</v>
      </c>
      <c r="C18" s="106">
        <f t="shared" si="0"/>
        <v>174048</v>
      </c>
      <c r="D18" s="106">
        <v>578</v>
      </c>
    </row>
    <row r="19" s="116" customFormat="1" ht="20.85" customHeight="1" spans="1:4">
      <c r="A19" s="106" t="s">
        <v>412</v>
      </c>
      <c r="B19" s="106">
        <v>0</v>
      </c>
      <c r="C19" s="106">
        <f t="shared" si="0"/>
        <v>0</v>
      </c>
      <c r="D19" s="106"/>
    </row>
    <row r="20" s="116" customFormat="1" ht="20.85" customHeight="1" spans="1:4">
      <c r="A20" s="69" t="s">
        <v>413</v>
      </c>
      <c r="B20" s="106">
        <v>10789</v>
      </c>
      <c r="C20" s="106">
        <f t="shared" si="0"/>
        <v>10589</v>
      </c>
      <c r="D20" s="106">
        <v>200</v>
      </c>
    </row>
    <row r="21" s="116" customFormat="1" ht="20.85" customHeight="1" spans="1:4">
      <c r="A21" s="106" t="s">
        <v>414</v>
      </c>
      <c r="B21" s="106">
        <v>267934</v>
      </c>
      <c r="C21" s="106">
        <f t="shared" si="0"/>
        <v>255887</v>
      </c>
      <c r="D21" s="106">
        <v>12047</v>
      </c>
    </row>
    <row r="22" s="116" customFormat="1" ht="20.85" customHeight="1" spans="1:4">
      <c r="A22" s="106" t="s">
        <v>415</v>
      </c>
      <c r="B22" s="106">
        <v>65676</v>
      </c>
      <c r="C22" s="106">
        <f t="shared" si="0"/>
        <v>64511</v>
      </c>
      <c r="D22" s="106">
        <v>1165</v>
      </c>
    </row>
    <row r="23" s="116" customFormat="1" ht="20.85" customHeight="1" spans="1:4">
      <c r="A23" s="106" t="s">
        <v>416</v>
      </c>
      <c r="B23" s="106">
        <v>23266</v>
      </c>
      <c r="C23" s="106">
        <f t="shared" si="0"/>
        <v>23266</v>
      </c>
      <c r="D23" s="106"/>
    </row>
    <row r="24" s="116" customFormat="1" ht="20.85" customHeight="1" spans="1:4">
      <c r="A24" s="106" t="s">
        <v>417</v>
      </c>
      <c r="B24" s="106">
        <v>243460</v>
      </c>
      <c r="C24" s="106">
        <f t="shared" si="0"/>
        <v>243290</v>
      </c>
      <c r="D24" s="106">
        <v>170</v>
      </c>
    </row>
    <row r="25" s="116" customFormat="1" ht="20.85" customHeight="1" spans="1:4">
      <c r="A25" s="106" t="s">
        <v>418</v>
      </c>
      <c r="B25" s="106">
        <v>152069</v>
      </c>
      <c r="C25" s="106">
        <f t="shared" si="0"/>
        <v>152069</v>
      </c>
      <c r="D25" s="106"/>
    </row>
    <row r="26" s="116" customFormat="1" ht="20.85" customHeight="1" spans="1:4">
      <c r="A26" s="106" t="s">
        <v>419</v>
      </c>
      <c r="B26" s="106">
        <v>0</v>
      </c>
      <c r="C26" s="106">
        <f t="shared" si="0"/>
        <v>0</v>
      </c>
      <c r="D26" s="106"/>
    </row>
    <row r="27" s="116" customFormat="1" ht="20.85" customHeight="1" spans="1:4">
      <c r="A27" s="106" t="s">
        <v>420</v>
      </c>
      <c r="B27" s="106">
        <v>28710</v>
      </c>
      <c r="C27" s="106">
        <f t="shared" si="0"/>
        <v>28582</v>
      </c>
      <c r="D27" s="106">
        <v>128</v>
      </c>
    </row>
    <row r="28" s="116" customFormat="1" ht="20.85" customHeight="1" spans="1:4">
      <c r="A28" s="106" t="s">
        <v>421</v>
      </c>
      <c r="B28" s="106">
        <v>494</v>
      </c>
      <c r="C28" s="106">
        <f t="shared" si="0"/>
        <v>344</v>
      </c>
      <c r="D28" s="106">
        <v>150</v>
      </c>
    </row>
    <row r="29" s="116" customFormat="1" ht="20.85" customHeight="1" spans="1:4">
      <c r="A29" s="106" t="s">
        <v>422</v>
      </c>
      <c r="B29" s="106">
        <v>5658</v>
      </c>
      <c r="C29" s="106">
        <f t="shared" si="0"/>
        <v>5658</v>
      </c>
      <c r="D29" s="106"/>
    </row>
    <row r="30" s="116" customFormat="1" ht="20.85" customHeight="1" spans="1:4">
      <c r="A30" s="106" t="s">
        <v>423</v>
      </c>
      <c r="B30" s="106"/>
      <c r="C30" s="106">
        <f t="shared" si="0"/>
        <v>0</v>
      </c>
      <c r="D30" s="106"/>
    </row>
    <row r="31" s="116" customFormat="1" ht="20.85" customHeight="1" spans="1:4">
      <c r="A31" s="106" t="s">
        <v>424</v>
      </c>
      <c r="B31" s="106"/>
      <c r="C31" s="106">
        <f t="shared" si="0"/>
        <v>0</v>
      </c>
      <c r="D31" s="106"/>
    </row>
    <row r="32" s="116" customFormat="1" ht="20.85" customHeight="1" spans="1:4">
      <c r="A32" s="106" t="s">
        <v>425</v>
      </c>
      <c r="B32" s="106">
        <v>4076</v>
      </c>
      <c r="C32" s="106">
        <f t="shared" si="0"/>
        <v>4016</v>
      </c>
      <c r="D32" s="106">
        <v>60</v>
      </c>
    </row>
    <row r="33" s="116" customFormat="1" ht="20.85" customHeight="1" spans="1:4">
      <c r="A33" s="106" t="s">
        <v>426</v>
      </c>
      <c r="B33" s="106">
        <f>SUM(B34:B54)</f>
        <v>603366</v>
      </c>
      <c r="C33" s="106">
        <f>SUM(C34:C54)</f>
        <v>576526</v>
      </c>
      <c r="D33" s="106">
        <f>SUM(D34:D54)</f>
        <v>26840</v>
      </c>
    </row>
    <row r="34" s="116" customFormat="1" ht="20.85" customHeight="1" spans="1:4">
      <c r="A34" s="106" t="s">
        <v>427</v>
      </c>
      <c r="B34" s="106">
        <v>803</v>
      </c>
      <c r="C34" s="106">
        <f t="shared" si="0"/>
        <v>672</v>
      </c>
      <c r="D34" s="106">
        <v>131</v>
      </c>
    </row>
    <row r="35" s="116" customFormat="1" ht="20.85" customHeight="1" spans="1:4">
      <c r="A35" s="106" t="s">
        <v>428</v>
      </c>
      <c r="B35" s="106">
        <v>0</v>
      </c>
      <c r="C35" s="106">
        <f t="shared" si="0"/>
        <v>0</v>
      </c>
      <c r="D35" s="106"/>
    </row>
    <row r="36" s="116" customFormat="1" ht="20.85" customHeight="1" spans="1:4">
      <c r="A36" s="106" t="s">
        <v>429</v>
      </c>
      <c r="B36" s="106">
        <v>3200</v>
      </c>
      <c r="C36" s="106">
        <f t="shared" si="0"/>
        <v>200</v>
      </c>
      <c r="D36" s="106">
        <v>3000</v>
      </c>
    </row>
    <row r="37" s="116" customFormat="1" ht="20.85" customHeight="1" spans="1:4">
      <c r="A37" s="106" t="s">
        <v>430</v>
      </c>
      <c r="B37" s="106">
        <v>90</v>
      </c>
      <c r="C37" s="106">
        <f t="shared" si="0"/>
        <v>90</v>
      </c>
      <c r="D37" s="106">
        <v>0</v>
      </c>
    </row>
    <row r="38" s="116" customFormat="1" ht="20.85" customHeight="1" spans="1:4">
      <c r="A38" s="106" t="s">
        <v>431</v>
      </c>
      <c r="B38" s="106">
        <v>16140</v>
      </c>
      <c r="C38" s="106">
        <f t="shared" si="0"/>
        <v>16140</v>
      </c>
      <c r="D38" s="106">
        <v>0</v>
      </c>
    </row>
    <row r="39" s="116" customFormat="1" ht="20.85" customHeight="1" spans="1:4">
      <c r="A39" s="106" t="s">
        <v>432</v>
      </c>
      <c r="B39" s="106">
        <v>5154</v>
      </c>
      <c r="C39" s="106">
        <f t="shared" si="0"/>
        <v>5098</v>
      </c>
      <c r="D39" s="106">
        <v>56</v>
      </c>
    </row>
    <row r="40" s="116" customFormat="1" ht="20.85" customHeight="1" spans="1:4">
      <c r="A40" s="106" t="s">
        <v>433</v>
      </c>
      <c r="B40" s="106">
        <v>6333</v>
      </c>
      <c r="C40" s="106">
        <f t="shared" si="0"/>
        <v>3059</v>
      </c>
      <c r="D40" s="106">
        <v>3274</v>
      </c>
    </row>
    <row r="41" s="116" customFormat="1" ht="20.85" customHeight="1" spans="1:4">
      <c r="A41" s="106" t="s">
        <v>434</v>
      </c>
      <c r="B41" s="106">
        <v>19686</v>
      </c>
      <c r="C41" s="106">
        <f t="shared" si="0"/>
        <v>16630</v>
      </c>
      <c r="D41" s="106">
        <v>3056</v>
      </c>
    </row>
    <row r="42" s="116" customFormat="1" ht="20.85" customHeight="1" spans="1:4">
      <c r="A42" s="106" t="s">
        <v>435</v>
      </c>
      <c r="B42" s="106">
        <v>2275</v>
      </c>
      <c r="C42" s="106">
        <f t="shared" si="0"/>
        <v>2219</v>
      </c>
      <c r="D42" s="106">
        <v>56</v>
      </c>
    </row>
    <row r="43" s="117" customFormat="1" ht="20.85" customHeight="1" spans="1:4">
      <c r="A43" s="106" t="s">
        <v>436</v>
      </c>
      <c r="B43" s="106">
        <v>134222</v>
      </c>
      <c r="C43" s="106">
        <f t="shared" si="0"/>
        <v>132556</v>
      </c>
      <c r="D43" s="106">
        <v>1666</v>
      </c>
    </row>
    <row r="44" s="114" customFormat="1" ht="20.85" customHeight="1" spans="1:4">
      <c r="A44" s="106" t="s">
        <v>437</v>
      </c>
      <c r="B44" s="106">
        <v>83854</v>
      </c>
      <c r="C44" s="106">
        <f t="shared" si="0"/>
        <v>77802</v>
      </c>
      <c r="D44" s="106">
        <v>6052</v>
      </c>
    </row>
    <row r="45" s="114" customFormat="1" ht="20.85" customHeight="1" spans="1:4">
      <c r="A45" s="106" t="s">
        <v>438</v>
      </c>
      <c r="B45" s="106">
        <v>91538</v>
      </c>
      <c r="C45" s="106">
        <f t="shared" si="0"/>
        <v>86156</v>
      </c>
      <c r="D45" s="106">
        <v>5382</v>
      </c>
    </row>
    <row r="46" s="114" customFormat="1" ht="20.85" customHeight="1" spans="1:4">
      <c r="A46" s="106" t="s">
        <v>439</v>
      </c>
      <c r="B46" s="106">
        <v>28790</v>
      </c>
      <c r="C46" s="106">
        <f t="shared" si="0"/>
        <v>27376</v>
      </c>
      <c r="D46" s="106">
        <v>1414</v>
      </c>
    </row>
    <row r="47" s="114" customFormat="1" ht="20.85" customHeight="1" spans="1:4">
      <c r="A47" s="106" t="s">
        <v>440</v>
      </c>
      <c r="B47" s="106">
        <v>9395</v>
      </c>
      <c r="C47" s="106">
        <f t="shared" si="0"/>
        <v>8200</v>
      </c>
      <c r="D47" s="106">
        <v>1195</v>
      </c>
    </row>
    <row r="48" s="114" customFormat="1" ht="20.85" customHeight="1" spans="1:4">
      <c r="A48" s="106" t="s">
        <v>441</v>
      </c>
      <c r="B48" s="106">
        <v>4570</v>
      </c>
      <c r="C48" s="106">
        <f t="shared" si="0"/>
        <v>4171</v>
      </c>
      <c r="D48" s="106">
        <v>399</v>
      </c>
    </row>
    <row r="49" s="114" customFormat="1" ht="20.85" customHeight="1" spans="1:4">
      <c r="A49" s="106" t="s">
        <v>442</v>
      </c>
      <c r="B49" s="106">
        <v>0</v>
      </c>
      <c r="C49" s="106">
        <f t="shared" si="0"/>
        <v>0</v>
      </c>
      <c r="D49" s="106"/>
    </row>
    <row r="50" s="114" customFormat="1" ht="20.85" customHeight="1" spans="1:4">
      <c r="A50" s="106" t="s">
        <v>443</v>
      </c>
      <c r="B50" s="106">
        <v>6474</v>
      </c>
      <c r="C50" s="106">
        <f t="shared" si="0"/>
        <v>6474</v>
      </c>
      <c r="D50" s="106"/>
    </row>
    <row r="51" s="114" customFormat="1" ht="20.85" customHeight="1" spans="1:4">
      <c r="A51" s="106" t="s">
        <v>444</v>
      </c>
      <c r="B51" s="106">
        <v>77421</v>
      </c>
      <c r="C51" s="106">
        <f t="shared" si="0"/>
        <v>77421</v>
      </c>
      <c r="D51" s="106"/>
    </row>
    <row r="52" s="114" customFormat="1" ht="20.85" customHeight="1" spans="1:4">
      <c r="A52" s="106" t="s">
        <v>445</v>
      </c>
      <c r="B52" s="106">
        <v>0</v>
      </c>
      <c r="C52" s="106">
        <f t="shared" si="0"/>
        <v>0</v>
      </c>
      <c r="D52" s="106"/>
    </row>
    <row r="53" s="114" customFormat="1" ht="20.85" customHeight="1" spans="1:4">
      <c r="A53" s="106" t="s">
        <v>446</v>
      </c>
      <c r="B53" s="106">
        <v>17251</v>
      </c>
      <c r="C53" s="106">
        <f t="shared" si="0"/>
        <v>16092</v>
      </c>
      <c r="D53" s="106">
        <v>1159</v>
      </c>
    </row>
    <row r="54" s="114" customFormat="1" ht="20.85" customHeight="1" spans="1:4">
      <c r="A54" s="217" t="s">
        <v>447</v>
      </c>
      <c r="B54" s="106">
        <v>96170</v>
      </c>
      <c r="C54" s="106">
        <f t="shared" si="0"/>
        <v>96170</v>
      </c>
      <c r="D54" s="106"/>
    </row>
    <row r="55" ht="20.85" customHeight="1" spans="1:4">
      <c r="A55" s="215" t="s">
        <v>448</v>
      </c>
      <c r="B55" s="106">
        <f>SUM(B56:B62)</f>
        <v>270229</v>
      </c>
      <c r="C55" s="106">
        <f>SUM(C56:C62)</f>
        <v>269929</v>
      </c>
      <c r="D55" s="106">
        <f>SUM(D56:D62)</f>
        <v>300</v>
      </c>
    </row>
    <row r="56" ht="20.85" customHeight="1" spans="1:4">
      <c r="A56" s="106" t="s">
        <v>433</v>
      </c>
      <c r="B56" s="106">
        <v>93</v>
      </c>
      <c r="C56" s="106">
        <f t="shared" si="0"/>
        <v>93</v>
      </c>
      <c r="D56" s="106">
        <v>0</v>
      </c>
    </row>
    <row r="57" ht="20.85" customHeight="1" spans="1:4">
      <c r="A57" s="106" t="s">
        <v>436</v>
      </c>
      <c r="B57" s="106">
        <v>50096</v>
      </c>
      <c r="C57" s="106">
        <f t="shared" si="0"/>
        <v>50096</v>
      </c>
      <c r="D57" s="106"/>
    </row>
    <row r="58" ht="20.85" customHeight="1" spans="1:4">
      <c r="A58" s="106" t="s">
        <v>437</v>
      </c>
      <c r="B58" s="106">
        <v>41861</v>
      </c>
      <c r="C58" s="106">
        <f t="shared" si="0"/>
        <v>41561</v>
      </c>
      <c r="D58" s="106">
        <v>300</v>
      </c>
    </row>
    <row r="59" ht="20.85" customHeight="1" spans="1:4">
      <c r="A59" s="106" t="s">
        <v>438</v>
      </c>
      <c r="B59" s="106">
        <v>155722</v>
      </c>
      <c r="C59" s="106">
        <f t="shared" si="0"/>
        <v>155722</v>
      </c>
      <c r="D59" s="106"/>
    </row>
    <row r="60" ht="20.85" customHeight="1" spans="1:4">
      <c r="A60" s="106" t="s">
        <v>439</v>
      </c>
      <c r="B60" s="106">
        <v>421</v>
      </c>
      <c r="C60" s="106">
        <f t="shared" si="0"/>
        <v>421</v>
      </c>
      <c r="D60" s="106"/>
    </row>
    <row r="61" ht="20.85" customHeight="1" spans="1:4">
      <c r="A61" s="106" t="s">
        <v>444</v>
      </c>
      <c r="B61" s="106">
        <v>105</v>
      </c>
      <c r="C61" s="106">
        <f t="shared" si="0"/>
        <v>105</v>
      </c>
      <c r="D61" s="106"/>
    </row>
    <row r="62" ht="20.85" customHeight="1" spans="1:4">
      <c r="A62" s="217" t="s">
        <v>447</v>
      </c>
      <c r="B62" s="180">
        <v>21931</v>
      </c>
      <c r="C62" s="106">
        <f t="shared" si="0"/>
        <v>21931</v>
      </c>
      <c r="D62" s="106"/>
    </row>
  </sheetData>
  <mergeCells count="1">
    <mergeCell ref="A1:D1"/>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showZeros="0" workbookViewId="0">
      <selection activeCell="B4" sqref="B4"/>
    </sheetView>
  </sheetViews>
  <sheetFormatPr defaultColWidth="9" defaultRowHeight="14.25" outlineLevelCol="3"/>
  <cols>
    <col min="1" max="1" width="19.375" style="211" customWidth="1"/>
    <col min="2" max="4" width="17.875" style="211" customWidth="1"/>
    <col min="5" max="16384" width="9" style="211"/>
  </cols>
  <sheetData>
    <row r="1" ht="28.5" customHeight="1" spans="1:4">
      <c r="A1" s="60" t="s">
        <v>449</v>
      </c>
      <c r="B1" s="60"/>
      <c r="C1" s="60"/>
      <c r="D1" s="60"/>
    </row>
    <row r="2" s="208" customFormat="1" ht="23.25" customHeight="1" spans="1:4">
      <c r="A2" s="208" t="s">
        <v>450</v>
      </c>
      <c r="D2" s="212" t="s">
        <v>2</v>
      </c>
    </row>
    <row r="3" s="209" customFormat="1" ht="28.5" customHeight="1" spans="1:4">
      <c r="A3" s="213" t="s">
        <v>451</v>
      </c>
      <c r="B3" s="213" t="s">
        <v>452</v>
      </c>
      <c r="C3" s="213" t="s">
        <v>453</v>
      </c>
      <c r="D3" s="213" t="s">
        <v>454</v>
      </c>
    </row>
    <row r="4" s="210" customFormat="1" ht="28.5" customHeight="1" spans="1:4">
      <c r="A4" s="191" t="s">
        <v>455</v>
      </c>
      <c r="B4" s="106">
        <f>SUM(B5:B16)</f>
        <v>4170757.941816</v>
      </c>
      <c r="C4" s="106">
        <f>SUM(C5:C16)</f>
        <v>3567392.1234</v>
      </c>
      <c r="D4" s="106">
        <f>SUM(D5:D16)</f>
        <v>603365.818416</v>
      </c>
    </row>
    <row r="5" s="210" customFormat="1" ht="28.5" customHeight="1" spans="1:4">
      <c r="A5" s="214" t="s">
        <v>456</v>
      </c>
      <c r="B5" s="106">
        <f t="shared" ref="B5:B16" si="0">SUM(C5:D5)</f>
        <v>365555.354078</v>
      </c>
      <c r="C5" s="106">
        <v>210677.205872</v>
      </c>
      <c r="D5" s="106">
        <v>154878.148206</v>
      </c>
    </row>
    <row r="6" s="210" customFormat="1" ht="28.5" customHeight="1" spans="1:4">
      <c r="A6" s="214" t="s">
        <v>457</v>
      </c>
      <c r="B6" s="106">
        <f t="shared" si="0"/>
        <v>395791.452478</v>
      </c>
      <c r="C6" s="106">
        <v>336527.414878</v>
      </c>
      <c r="D6" s="106">
        <v>59264.0376</v>
      </c>
    </row>
    <row r="7" s="210" customFormat="1" ht="28.5" customHeight="1" spans="1:4">
      <c r="A7" s="214" t="s">
        <v>458</v>
      </c>
      <c r="B7" s="106">
        <f t="shared" si="0"/>
        <v>243862.69315</v>
      </c>
      <c r="C7" s="106">
        <v>206073.16635</v>
      </c>
      <c r="D7" s="106">
        <v>37789.5268</v>
      </c>
    </row>
    <row r="8" s="210" customFormat="1" ht="28.5" customHeight="1" spans="1:4">
      <c r="A8" s="214" t="s">
        <v>459</v>
      </c>
      <c r="B8" s="106">
        <f t="shared" si="0"/>
        <v>355837.92585</v>
      </c>
      <c r="C8" s="106">
        <v>308442.21175</v>
      </c>
      <c r="D8" s="106">
        <v>47395.7141</v>
      </c>
    </row>
    <row r="9" s="210" customFormat="1" ht="28.5" customHeight="1" spans="1:4">
      <c r="A9" s="214" t="s">
        <v>460</v>
      </c>
      <c r="B9" s="106">
        <f t="shared" si="0"/>
        <v>368757.87645</v>
      </c>
      <c r="C9" s="106">
        <v>317600.26085</v>
      </c>
      <c r="D9" s="106">
        <v>51157.6156</v>
      </c>
    </row>
    <row r="10" s="210" customFormat="1" ht="28.5" customHeight="1" spans="1:4">
      <c r="A10" s="214" t="s">
        <v>461</v>
      </c>
      <c r="B10" s="106">
        <f t="shared" si="0"/>
        <v>274853.17551</v>
      </c>
      <c r="C10" s="106">
        <v>226136.1736</v>
      </c>
      <c r="D10" s="106">
        <v>48717.00191</v>
      </c>
    </row>
    <row r="11" s="210" customFormat="1" ht="28.5" customHeight="1" spans="1:4">
      <c r="A11" s="214" t="s">
        <v>462</v>
      </c>
      <c r="B11" s="106">
        <f t="shared" si="0"/>
        <v>292599.67935</v>
      </c>
      <c r="C11" s="106">
        <v>266638.36715</v>
      </c>
      <c r="D11" s="106">
        <v>25961.3122</v>
      </c>
    </row>
    <row r="12" s="210" customFormat="1" ht="28.5" customHeight="1" spans="1:4">
      <c r="A12" s="214" t="s">
        <v>463</v>
      </c>
      <c r="B12" s="106">
        <f t="shared" si="0"/>
        <v>311796.99093</v>
      </c>
      <c r="C12" s="106">
        <v>263070.32883</v>
      </c>
      <c r="D12" s="106">
        <v>48726.6621</v>
      </c>
    </row>
    <row r="13" s="210" customFormat="1" ht="28.5" customHeight="1" spans="1:4">
      <c r="A13" s="214" t="s">
        <v>464</v>
      </c>
      <c r="B13" s="106">
        <f t="shared" si="0"/>
        <v>433557.96717</v>
      </c>
      <c r="C13" s="106">
        <v>384027.00437</v>
      </c>
      <c r="D13" s="106">
        <v>49530.9628</v>
      </c>
    </row>
    <row r="14" s="210" customFormat="1" ht="28.5" customHeight="1" spans="1:4">
      <c r="A14" s="214" t="s">
        <v>465</v>
      </c>
      <c r="B14" s="106">
        <f t="shared" si="0"/>
        <v>300609.2109</v>
      </c>
      <c r="C14" s="106">
        <v>270459</v>
      </c>
      <c r="D14" s="106">
        <v>30150.2109</v>
      </c>
    </row>
    <row r="15" s="210" customFormat="1" ht="28.5" customHeight="1" spans="1:4">
      <c r="A15" s="214" t="s">
        <v>466</v>
      </c>
      <c r="B15" s="106">
        <f t="shared" si="0"/>
        <v>439762.7366</v>
      </c>
      <c r="C15" s="106">
        <v>405614.7366</v>
      </c>
      <c r="D15" s="106">
        <v>34148</v>
      </c>
    </row>
    <row r="16" s="210" customFormat="1" ht="28.5" customHeight="1" spans="1:4">
      <c r="A16" s="214" t="s">
        <v>467</v>
      </c>
      <c r="B16" s="106">
        <f t="shared" si="0"/>
        <v>387772.87935</v>
      </c>
      <c r="C16" s="106">
        <v>372126.25315</v>
      </c>
      <c r="D16" s="106">
        <v>15646.6262</v>
      </c>
    </row>
  </sheetData>
  <mergeCells count="1">
    <mergeCell ref="A1:D1"/>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5"/>
  <sheetViews>
    <sheetView showZeros="0" workbookViewId="0">
      <pane ySplit="3" topLeftCell="A4" activePane="bottomLeft" state="frozen"/>
      <selection/>
      <selection pane="bottomLeft" activeCell="I12" sqref="I12"/>
    </sheetView>
  </sheetViews>
  <sheetFormatPr defaultColWidth="9" defaultRowHeight="14.25"/>
  <cols>
    <col min="1" max="1" width="35.875" style="186" customWidth="1"/>
    <col min="2" max="2" width="9.25" style="186" hidden="1" customWidth="1"/>
    <col min="3" max="6" width="9.25" style="186" customWidth="1"/>
    <col min="7" max="7" width="35.875" style="186" customWidth="1"/>
    <col min="8" max="11" width="9.25" style="186" customWidth="1"/>
    <col min="12" max="12" width="35.875" style="186" customWidth="1"/>
    <col min="13" max="16" width="9.25" style="186" customWidth="1"/>
    <col min="17" max="16384" width="9" style="186"/>
  </cols>
  <sheetData>
    <row r="1" ht="27" customHeight="1" spans="1:16">
      <c r="A1" s="187" t="s">
        <v>468</v>
      </c>
      <c r="B1" s="187"/>
      <c r="C1" s="187"/>
      <c r="D1" s="187"/>
      <c r="E1" s="187"/>
      <c r="F1" s="187"/>
      <c r="G1" s="187" t="s">
        <v>468</v>
      </c>
      <c r="H1" s="187"/>
      <c r="I1" s="187"/>
      <c r="J1" s="187"/>
      <c r="K1" s="187"/>
      <c r="L1" s="187" t="s">
        <v>468</v>
      </c>
      <c r="M1" s="187"/>
      <c r="N1" s="187"/>
      <c r="O1" s="187"/>
      <c r="P1" s="187"/>
    </row>
    <row r="2" ht="15" customHeight="1" spans="1:16">
      <c r="A2" s="189" t="s">
        <v>469</v>
      </c>
      <c r="B2" s="189"/>
      <c r="C2" s="189"/>
      <c r="D2" s="189"/>
      <c r="E2" s="189"/>
      <c r="F2" s="189" t="s">
        <v>2</v>
      </c>
      <c r="G2" s="189" t="s">
        <v>469</v>
      </c>
      <c r="H2" s="189"/>
      <c r="I2" s="189"/>
      <c r="J2" s="189"/>
      <c r="K2" s="189" t="s">
        <v>2</v>
      </c>
      <c r="L2" s="189" t="s">
        <v>469</v>
      </c>
      <c r="M2" s="189"/>
      <c r="N2" s="189"/>
      <c r="O2" s="189"/>
      <c r="P2" s="189" t="s">
        <v>2</v>
      </c>
    </row>
    <row r="3" ht="19.5" customHeight="1" spans="1:16">
      <c r="A3" s="191" t="s">
        <v>470</v>
      </c>
      <c r="B3" s="191" t="s">
        <v>394</v>
      </c>
      <c r="C3" s="191" t="s">
        <v>456</v>
      </c>
      <c r="D3" s="191" t="s">
        <v>457</v>
      </c>
      <c r="E3" s="191" t="s">
        <v>458</v>
      </c>
      <c r="F3" s="190" t="s">
        <v>459</v>
      </c>
      <c r="G3" s="191" t="s">
        <v>470</v>
      </c>
      <c r="H3" s="191" t="s">
        <v>460</v>
      </c>
      <c r="I3" s="191" t="s">
        <v>461</v>
      </c>
      <c r="J3" s="191" t="s">
        <v>462</v>
      </c>
      <c r="K3" s="191" t="s">
        <v>463</v>
      </c>
      <c r="L3" s="191" t="s">
        <v>470</v>
      </c>
      <c r="M3" s="191" t="s">
        <v>464</v>
      </c>
      <c r="N3" s="191" t="s">
        <v>465</v>
      </c>
      <c r="O3" s="191" t="s">
        <v>466</v>
      </c>
      <c r="P3" s="191" t="s">
        <v>467</v>
      </c>
    </row>
    <row r="4" ht="18" customHeight="1" spans="1:16">
      <c r="A4" s="191" t="s">
        <v>455</v>
      </c>
      <c r="B4" s="191">
        <v>603366</v>
      </c>
      <c r="C4" s="202">
        <v>154878</v>
      </c>
      <c r="D4" s="202">
        <v>59264</v>
      </c>
      <c r="E4" s="202">
        <v>37790</v>
      </c>
      <c r="F4" s="202">
        <v>47396</v>
      </c>
      <c r="G4" s="191" t="s">
        <v>455</v>
      </c>
      <c r="H4" s="202">
        <v>51158</v>
      </c>
      <c r="I4" s="202">
        <v>48717</v>
      </c>
      <c r="J4" s="202">
        <v>25961</v>
      </c>
      <c r="K4" s="202">
        <v>48727</v>
      </c>
      <c r="L4" s="191" t="s">
        <v>455</v>
      </c>
      <c r="M4" s="202">
        <v>49531</v>
      </c>
      <c r="N4" s="202">
        <v>30150</v>
      </c>
      <c r="O4" s="202">
        <v>34147</v>
      </c>
      <c r="P4" s="202">
        <v>15647</v>
      </c>
    </row>
    <row r="5" ht="20.25" customHeight="1" spans="1:16">
      <c r="A5" s="203" t="s">
        <v>471</v>
      </c>
      <c r="B5" s="193">
        <v>100</v>
      </c>
      <c r="C5" s="194">
        <v>20</v>
      </c>
      <c r="D5" s="194"/>
      <c r="E5" s="194">
        <v>60</v>
      </c>
      <c r="F5" s="194"/>
      <c r="G5" s="203" t="s">
        <v>471</v>
      </c>
      <c r="H5" s="194">
        <v>5</v>
      </c>
      <c r="I5" s="194"/>
      <c r="J5" s="194"/>
      <c r="K5" s="194">
        <v>5</v>
      </c>
      <c r="L5" s="203" t="s">
        <v>471</v>
      </c>
      <c r="M5" s="194">
        <v>5</v>
      </c>
      <c r="N5" s="194"/>
      <c r="O5" s="194">
        <v>5</v>
      </c>
      <c r="P5" s="194"/>
    </row>
    <row r="6" ht="20.25" customHeight="1" spans="1:16">
      <c r="A6" s="204" t="s">
        <v>472</v>
      </c>
      <c r="B6" s="193">
        <v>399</v>
      </c>
      <c r="C6" s="194">
        <v>299</v>
      </c>
      <c r="D6" s="194"/>
      <c r="E6" s="194"/>
      <c r="F6" s="194"/>
      <c r="G6" s="204" t="s">
        <v>472</v>
      </c>
      <c r="H6" s="194"/>
      <c r="I6" s="194"/>
      <c r="J6" s="194"/>
      <c r="K6" s="194"/>
      <c r="L6" s="204" t="s">
        <v>472</v>
      </c>
      <c r="M6" s="194"/>
      <c r="N6" s="194">
        <v>100</v>
      </c>
      <c r="O6" s="194"/>
      <c r="P6" s="194"/>
    </row>
    <row r="7" ht="20.25" customHeight="1" spans="1:16">
      <c r="A7" s="204" t="s">
        <v>473</v>
      </c>
      <c r="B7" s="193">
        <v>961</v>
      </c>
      <c r="C7" s="194">
        <v>406</v>
      </c>
      <c r="D7" s="194">
        <v>555</v>
      </c>
      <c r="E7" s="194"/>
      <c r="F7" s="194"/>
      <c r="G7" s="204" t="s">
        <v>473</v>
      </c>
      <c r="H7" s="194"/>
      <c r="I7" s="194"/>
      <c r="J7" s="194"/>
      <c r="K7" s="194"/>
      <c r="L7" s="204" t="s">
        <v>473</v>
      </c>
      <c r="M7" s="194"/>
      <c r="N7" s="194"/>
      <c r="O7" s="194"/>
      <c r="P7" s="194"/>
    </row>
    <row r="8" ht="20.25" customHeight="1" spans="1:16">
      <c r="A8" s="204" t="s">
        <v>474</v>
      </c>
      <c r="B8" s="193">
        <v>133</v>
      </c>
      <c r="C8" s="194"/>
      <c r="D8" s="194">
        <v>15</v>
      </c>
      <c r="E8" s="194"/>
      <c r="F8" s="194"/>
      <c r="G8" s="204" t="s">
        <v>474</v>
      </c>
      <c r="H8" s="194"/>
      <c r="I8" s="194"/>
      <c r="J8" s="194">
        <v>116</v>
      </c>
      <c r="K8" s="194"/>
      <c r="L8" s="204" t="s">
        <v>474</v>
      </c>
      <c r="M8" s="194"/>
      <c r="N8" s="194">
        <v>2</v>
      </c>
      <c r="O8" s="194"/>
      <c r="P8" s="194"/>
    </row>
    <row r="9" ht="20.25" customHeight="1" spans="1:16">
      <c r="A9" s="204" t="s">
        <v>475</v>
      </c>
      <c r="B9" s="193">
        <v>850</v>
      </c>
      <c r="C9" s="194">
        <v>850</v>
      </c>
      <c r="D9" s="194"/>
      <c r="E9" s="194"/>
      <c r="F9" s="194"/>
      <c r="G9" s="204" t="s">
        <v>475</v>
      </c>
      <c r="H9" s="194"/>
      <c r="I9" s="194"/>
      <c r="J9" s="194"/>
      <c r="K9" s="194"/>
      <c r="L9" s="204" t="s">
        <v>475</v>
      </c>
      <c r="M9" s="194"/>
      <c r="N9" s="194"/>
      <c r="O9" s="194"/>
      <c r="P9" s="194"/>
    </row>
    <row r="10" ht="20.25" customHeight="1" spans="1:16">
      <c r="A10" s="204" t="s">
        <v>476</v>
      </c>
      <c r="B10" s="193">
        <v>13860</v>
      </c>
      <c r="C10" s="194"/>
      <c r="D10" s="194"/>
      <c r="E10" s="194"/>
      <c r="F10" s="194"/>
      <c r="G10" s="204" t="s">
        <v>476</v>
      </c>
      <c r="H10" s="194">
        <v>13860</v>
      </c>
      <c r="I10" s="194"/>
      <c r="J10" s="194"/>
      <c r="K10" s="194"/>
      <c r="L10" s="204" t="s">
        <v>476</v>
      </c>
      <c r="M10" s="194"/>
      <c r="N10" s="194"/>
      <c r="O10" s="194"/>
      <c r="P10" s="194"/>
    </row>
    <row r="11" ht="20.25" customHeight="1" spans="1:16">
      <c r="A11" s="204" t="s">
        <v>477</v>
      </c>
      <c r="B11" s="193">
        <v>580</v>
      </c>
      <c r="C11" s="194"/>
      <c r="D11" s="194"/>
      <c r="E11" s="194"/>
      <c r="F11" s="194">
        <v>20</v>
      </c>
      <c r="G11" s="204" t="s">
        <v>477</v>
      </c>
      <c r="H11" s="194">
        <v>320</v>
      </c>
      <c r="I11" s="194">
        <v>20</v>
      </c>
      <c r="J11" s="194"/>
      <c r="K11" s="194">
        <v>20</v>
      </c>
      <c r="L11" s="204" t="s">
        <v>477</v>
      </c>
      <c r="M11" s="194"/>
      <c r="N11" s="194"/>
      <c r="O11" s="194">
        <v>200</v>
      </c>
      <c r="P11" s="194"/>
    </row>
    <row r="12" ht="20.25" customHeight="1" spans="1:16">
      <c r="A12" s="204" t="s">
        <v>478</v>
      </c>
      <c r="B12" s="193">
        <v>421</v>
      </c>
      <c r="C12" s="194">
        <v>260</v>
      </c>
      <c r="D12" s="194">
        <v>90</v>
      </c>
      <c r="E12" s="194">
        <v>50</v>
      </c>
      <c r="F12" s="194"/>
      <c r="G12" s="204" t="s">
        <v>478</v>
      </c>
      <c r="H12" s="194"/>
      <c r="I12" s="194"/>
      <c r="J12" s="194"/>
      <c r="K12" s="194">
        <v>21</v>
      </c>
      <c r="L12" s="204" t="s">
        <v>478</v>
      </c>
      <c r="M12" s="194"/>
      <c r="N12" s="194"/>
      <c r="O12" s="194"/>
      <c r="P12" s="194"/>
    </row>
    <row r="13" ht="20.25" customHeight="1" spans="1:16">
      <c r="A13" s="204" t="s">
        <v>479</v>
      </c>
      <c r="B13" s="193">
        <v>48803</v>
      </c>
      <c r="C13" s="194">
        <v>11786</v>
      </c>
      <c r="D13" s="194">
        <v>2482</v>
      </c>
      <c r="E13" s="194">
        <v>6839</v>
      </c>
      <c r="F13" s="194"/>
      <c r="G13" s="204" t="s">
        <v>479</v>
      </c>
      <c r="H13" s="194">
        <v>1457</v>
      </c>
      <c r="I13" s="194">
        <v>7108</v>
      </c>
      <c r="J13" s="194"/>
      <c r="K13" s="194">
        <v>5872</v>
      </c>
      <c r="L13" s="204" t="s">
        <v>479</v>
      </c>
      <c r="M13" s="194">
        <v>1883</v>
      </c>
      <c r="N13" s="194">
        <v>6720</v>
      </c>
      <c r="O13" s="194">
        <v>4656</v>
      </c>
      <c r="P13" s="194"/>
    </row>
    <row r="14" ht="20.25" customHeight="1" spans="1:16">
      <c r="A14" s="204" t="s">
        <v>480</v>
      </c>
      <c r="B14" s="193">
        <v>2327</v>
      </c>
      <c r="C14" s="194"/>
      <c r="D14" s="194">
        <v>209</v>
      </c>
      <c r="E14" s="194">
        <v>1</v>
      </c>
      <c r="F14" s="194">
        <v>462</v>
      </c>
      <c r="G14" s="204" t="s">
        <v>480</v>
      </c>
      <c r="H14" s="194">
        <v>354</v>
      </c>
      <c r="I14" s="194">
        <v>271</v>
      </c>
      <c r="J14" s="194">
        <v>191</v>
      </c>
      <c r="K14" s="194">
        <v>559</v>
      </c>
      <c r="L14" s="204" t="s">
        <v>480</v>
      </c>
      <c r="M14" s="194">
        <v>273</v>
      </c>
      <c r="N14" s="194">
        <v>2</v>
      </c>
      <c r="O14" s="194">
        <v>3</v>
      </c>
      <c r="P14" s="194">
        <v>2</v>
      </c>
    </row>
    <row r="15" ht="20.25" customHeight="1" spans="1:16">
      <c r="A15" s="204" t="s">
        <v>481</v>
      </c>
      <c r="B15" s="193">
        <v>246</v>
      </c>
      <c r="C15" s="194"/>
      <c r="D15" s="194">
        <v>20</v>
      </c>
      <c r="E15" s="194"/>
      <c r="F15" s="194"/>
      <c r="G15" s="204" t="s">
        <v>481</v>
      </c>
      <c r="H15" s="194"/>
      <c r="I15" s="194"/>
      <c r="J15" s="194"/>
      <c r="K15" s="194">
        <v>226</v>
      </c>
      <c r="L15" s="204" t="s">
        <v>481</v>
      </c>
      <c r="M15" s="194"/>
      <c r="N15" s="194"/>
      <c r="O15" s="194"/>
      <c r="P15" s="194"/>
    </row>
    <row r="16" ht="20.25" customHeight="1" spans="1:16">
      <c r="A16" s="204" t="s">
        <v>482</v>
      </c>
      <c r="B16" s="193">
        <v>184</v>
      </c>
      <c r="C16" s="194">
        <v>6</v>
      </c>
      <c r="D16" s="194">
        <v>22</v>
      </c>
      <c r="E16" s="194">
        <v>11</v>
      </c>
      <c r="F16" s="194">
        <v>17</v>
      </c>
      <c r="G16" s="204" t="s">
        <v>482</v>
      </c>
      <c r="H16" s="194">
        <v>12</v>
      </c>
      <c r="I16" s="194">
        <v>3</v>
      </c>
      <c r="J16" s="194">
        <v>7</v>
      </c>
      <c r="K16" s="194">
        <v>5</v>
      </c>
      <c r="L16" s="204" t="s">
        <v>482</v>
      </c>
      <c r="M16" s="194">
        <v>20</v>
      </c>
      <c r="N16" s="194">
        <v>21</v>
      </c>
      <c r="O16" s="194">
        <v>42</v>
      </c>
      <c r="P16" s="194">
        <v>18</v>
      </c>
    </row>
    <row r="17" ht="20.25" customHeight="1" spans="1:16">
      <c r="A17" s="204" t="s">
        <v>483</v>
      </c>
      <c r="B17" s="193">
        <v>3000</v>
      </c>
      <c r="C17" s="194">
        <v>361</v>
      </c>
      <c r="D17" s="194">
        <v>598</v>
      </c>
      <c r="E17" s="194">
        <v>58</v>
      </c>
      <c r="F17" s="194">
        <v>215</v>
      </c>
      <c r="G17" s="204" t="s">
        <v>483</v>
      </c>
      <c r="H17" s="194">
        <v>455</v>
      </c>
      <c r="I17" s="194">
        <v>473</v>
      </c>
      <c r="J17" s="194">
        <v>73</v>
      </c>
      <c r="K17" s="194">
        <v>191</v>
      </c>
      <c r="L17" s="204" t="s">
        <v>483</v>
      </c>
      <c r="M17" s="194">
        <v>169</v>
      </c>
      <c r="N17" s="194">
        <v>80</v>
      </c>
      <c r="O17" s="194">
        <v>104</v>
      </c>
      <c r="P17" s="194">
        <v>223</v>
      </c>
    </row>
    <row r="18" ht="20.25" customHeight="1" spans="1:16">
      <c r="A18" s="204" t="s">
        <v>484</v>
      </c>
      <c r="B18" s="193">
        <v>56332</v>
      </c>
      <c r="C18" s="194">
        <v>56332</v>
      </c>
      <c r="D18" s="194"/>
      <c r="E18" s="194"/>
      <c r="F18" s="194"/>
      <c r="G18" s="204" t="s">
        <v>484</v>
      </c>
      <c r="H18" s="194"/>
      <c r="I18" s="194"/>
      <c r="J18" s="194"/>
      <c r="K18" s="194"/>
      <c r="L18" s="204" t="s">
        <v>484</v>
      </c>
      <c r="M18" s="194"/>
      <c r="N18" s="194"/>
      <c r="O18" s="194"/>
      <c r="P18" s="194"/>
    </row>
    <row r="19" ht="20.25" customHeight="1" spans="1:16">
      <c r="A19" s="204" t="s">
        <v>485</v>
      </c>
      <c r="B19" s="193">
        <v>1550</v>
      </c>
      <c r="C19" s="194"/>
      <c r="D19" s="194"/>
      <c r="E19" s="194"/>
      <c r="F19" s="194"/>
      <c r="G19" s="204" t="s">
        <v>485</v>
      </c>
      <c r="H19" s="194"/>
      <c r="I19" s="194"/>
      <c r="J19" s="194">
        <v>550</v>
      </c>
      <c r="K19" s="194"/>
      <c r="L19" s="204" t="s">
        <v>485</v>
      </c>
      <c r="M19" s="194">
        <v>1000</v>
      </c>
      <c r="N19" s="194"/>
      <c r="O19" s="194"/>
      <c r="P19" s="194"/>
    </row>
    <row r="20" ht="20.25" customHeight="1" spans="1:16">
      <c r="A20" s="204" t="s">
        <v>486</v>
      </c>
      <c r="B20" s="193">
        <v>774</v>
      </c>
      <c r="C20" s="194">
        <v>25</v>
      </c>
      <c r="D20" s="194">
        <v>28</v>
      </c>
      <c r="E20" s="194">
        <v>48</v>
      </c>
      <c r="F20" s="194">
        <v>106</v>
      </c>
      <c r="G20" s="204" t="s">
        <v>486</v>
      </c>
      <c r="H20" s="194">
        <v>158</v>
      </c>
      <c r="I20" s="194">
        <v>64</v>
      </c>
      <c r="J20" s="194">
        <v>13</v>
      </c>
      <c r="K20" s="194">
        <v>52</v>
      </c>
      <c r="L20" s="204" t="s">
        <v>486</v>
      </c>
      <c r="M20" s="194">
        <v>41</v>
      </c>
      <c r="N20" s="194">
        <v>45</v>
      </c>
      <c r="O20" s="194">
        <v>132</v>
      </c>
      <c r="P20" s="194">
        <v>62</v>
      </c>
    </row>
    <row r="21" ht="20.25" customHeight="1" spans="1:16">
      <c r="A21" s="204" t="s">
        <v>487</v>
      </c>
      <c r="B21" s="193">
        <v>20503</v>
      </c>
      <c r="C21" s="194">
        <v>10000</v>
      </c>
      <c r="D21" s="194">
        <v>10503</v>
      </c>
      <c r="E21" s="194"/>
      <c r="F21" s="194"/>
      <c r="G21" s="204" t="s">
        <v>487</v>
      </c>
      <c r="H21" s="194"/>
      <c r="I21" s="194"/>
      <c r="J21" s="194"/>
      <c r="K21" s="194"/>
      <c r="L21" s="204" t="s">
        <v>487</v>
      </c>
      <c r="M21" s="194"/>
      <c r="N21" s="194"/>
      <c r="O21" s="194"/>
      <c r="P21" s="194"/>
    </row>
    <row r="22" ht="20.25" customHeight="1" spans="1:16">
      <c r="A22" s="204" t="s">
        <v>488</v>
      </c>
      <c r="B22" s="193">
        <v>200</v>
      </c>
      <c r="C22" s="194">
        <v>200</v>
      </c>
      <c r="D22" s="194"/>
      <c r="E22" s="194"/>
      <c r="F22" s="194"/>
      <c r="G22" s="204" t="s">
        <v>488</v>
      </c>
      <c r="H22" s="194"/>
      <c r="I22" s="194"/>
      <c r="J22" s="194"/>
      <c r="K22" s="194"/>
      <c r="L22" s="204" t="s">
        <v>488</v>
      </c>
      <c r="M22" s="194"/>
      <c r="N22" s="194"/>
      <c r="O22" s="194"/>
      <c r="P22" s="194"/>
    </row>
    <row r="23" ht="20.25" customHeight="1" spans="1:16">
      <c r="A23" s="204" t="s">
        <v>489</v>
      </c>
      <c r="B23" s="193">
        <v>123</v>
      </c>
      <c r="C23" s="194">
        <v>8</v>
      </c>
      <c r="D23" s="194">
        <v>7</v>
      </c>
      <c r="E23" s="194">
        <v>7</v>
      </c>
      <c r="F23" s="194">
        <v>8</v>
      </c>
      <c r="G23" s="204" t="s">
        <v>489</v>
      </c>
      <c r="H23" s="194">
        <v>10</v>
      </c>
      <c r="I23" s="194">
        <v>7</v>
      </c>
      <c r="J23" s="194">
        <v>14</v>
      </c>
      <c r="K23" s="194">
        <v>8</v>
      </c>
      <c r="L23" s="204" t="s">
        <v>489</v>
      </c>
      <c r="M23" s="194">
        <v>8</v>
      </c>
      <c r="N23" s="194">
        <v>9</v>
      </c>
      <c r="O23" s="194">
        <v>28</v>
      </c>
      <c r="P23" s="194">
        <v>9</v>
      </c>
    </row>
    <row r="24" ht="20.25" customHeight="1" spans="1:16">
      <c r="A24" s="204" t="s">
        <v>490</v>
      </c>
      <c r="B24" s="193">
        <v>2861</v>
      </c>
      <c r="C24" s="194">
        <v>570</v>
      </c>
      <c r="D24" s="194">
        <v>30</v>
      </c>
      <c r="E24" s="194">
        <v>450</v>
      </c>
      <c r="F24" s="194">
        <v>860</v>
      </c>
      <c r="G24" s="204" t="s">
        <v>490</v>
      </c>
      <c r="H24" s="194">
        <v>30</v>
      </c>
      <c r="I24" s="194">
        <v>151</v>
      </c>
      <c r="J24" s="194">
        <v>460</v>
      </c>
      <c r="K24" s="194">
        <v>60</v>
      </c>
      <c r="L24" s="204" t="s">
        <v>490</v>
      </c>
      <c r="M24" s="194">
        <v>30</v>
      </c>
      <c r="N24" s="194">
        <v>0</v>
      </c>
      <c r="O24" s="194">
        <v>220</v>
      </c>
      <c r="P24" s="194"/>
    </row>
    <row r="25" ht="20.25" customHeight="1" spans="1:16">
      <c r="A25" s="204" t="s">
        <v>491</v>
      </c>
      <c r="B25" s="193">
        <v>355</v>
      </c>
      <c r="C25" s="194">
        <v>8</v>
      </c>
      <c r="D25" s="194">
        <v>87</v>
      </c>
      <c r="E25" s="194">
        <v>14</v>
      </c>
      <c r="F25" s="194">
        <v>11</v>
      </c>
      <c r="G25" s="204" t="s">
        <v>491</v>
      </c>
      <c r="H25" s="194">
        <v>10</v>
      </c>
      <c r="I25" s="194"/>
      <c r="J25" s="194">
        <v>8</v>
      </c>
      <c r="K25" s="194">
        <v>78</v>
      </c>
      <c r="L25" s="204" t="s">
        <v>491</v>
      </c>
      <c r="M25" s="194">
        <v>26</v>
      </c>
      <c r="N25" s="194">
        <v>33</v>
      </c>
      <c r="O25" s="194">
        <v>53</v>
      </c>
      <c r="P25" s="194">
        <v>27</v>
      </c>
    </row>
    <row r="26" ht="20.25" customHeight="1" spans="1:16">
      <c r="A26" s="204" t="s">
        <v>492</v>
      </c>
      <c r="B26" s="193">
        <v>1068</v>
      </c>
      <c r="C26" s="194">
        <v>368</v>
      </c>
      <c r="D26" s="194">
        <v>153</v>
      </c>
      <c r="E26" s="194">
        <v>204</v>
      </c>
      <c r="F26" s="194">
        <v>2</v>
      </c>
      <c r="G26" s="204" t="s">
        <v>492</v>
      </c>
      <c r="H26" s="194">
        <v>59</v>
      </c>
      <c r="I26" s="194">
        <v>56</v>
      </c>
      <c r="J26" s="194">
        <v>47</v>
      </c>
      <c r="K26" s="194">
        <v>46</v>
      </c>
      <c r="L26" s="204" t="s">
        <v>492</v>
      </c>
      <c r="M26" s="194">
        <v>13</v>
      </c>
      <c r="N26" s="194">
        <v>18</v>
      </c>
      <c r="O26" s="194">
        <v>28</v>
      </c>
      <c r="P26" s="194">
        <v>74</v>
      </c>
    </row>
    <row r="27" ht="20.25" customHeight="1" spans="1:16">
      <c r="A27" s="204" t="s">
        <v>493</v>
      </c>
      <c r="B27" s="193">
        <v>5109</v>
      </c>
      <c r="C27" s="194"/>
      <c r="D27" s="194">
        <v>5109</v>
      </c>
      <c r="E27" s="194"/>
      <c r="F27" s="194"/>
      <c r="G27" s="204" t="s">
        <v>493</v>
      </c>
      <c r="H27" s="194"/>
      <c r="I27" s="194"/>
      <c r="J27" s="194"/>
      <c r="K27" s="194"/>
      <c r="L27" s="204" t="s">
        <v>493</v>
      </c>
      <c r="M27" s="194"/>
      <c r="N27" s="194"/>
      <c r="O27" s="194"/>
      <c r="P27" s="194"/>
    </row>
    <row r="28" ht="20.25" customHeight="1" spans="1:16">
      <c r="A28" s="204" t="s">
        <v>494</v>
      </c>
      <c r="B28" s="193">
        <v>383</v>
      </c>
      <c r="C28" s="194">
        <v>58</v>
      </c>
      <c r="D28" s="194">
        <v>8</v>
      </c>
      <c r="E28" s="194">
        <v>313</v>
      </c>
      <c r="F28" s="194"/>
      <c r="G28" s="204" t="s">
        <v>494</v>
      </c>
      <c r="H28" s="194"/>
      <c r="I28" s="194"/>
      <c r="J28" s="194"/>
      <c r="K28" s="194"/>
      <c r="L28" s="204" t="s">
        <v>494</v>
      </c>
      <c r="M28" s="194">
        <v>4</v>
      </c>
      <c r="N28" s="194"/>
      <c r="O28" s="194"/>
      <c r="P28" s="194"/>
    </row>
    <row r="29" ht="20.25" customHeight="1" spans="1:16">
      <c r="A29" s="204" t="s">
        <v>495</v>
      </c>
      <c r="B29" s="193">
        <v>3</v>
      </c>
      <c r="C29" s="194">
        <v>2</v>
      </c>
      <c r="D29" s="194">
        <v>1</v>
      </c>
      <c r="E29" s="194"/>
      <c r="F29" s="194"/>
      <c r="G29" s="204" t="s">
        <v>495</v>
      </c>
      <c r="H29" s="194"/>
      <c r="I29" s="194"/>
      <c r="J29" s="194"/>
      <c r="K29" s="194"/>
      <c r="L29" s="204" t="s">
        <v>495</v>
      </c>
      <c r="M29" s="194"/>
      <c r="N29" s="194"/>
      <c r="O29" s="194"/>
      <c r="P29" s="194"/>
    </row>
    <row r="30" ht="20.25" customHeight="1" spans="1:16">
      <c r="A30" s="204" t="s">
        <v>496</v>
      </c>
      <c r="B30" s="193">
        <v>163</v>
      </c>
      <c r="C30" s="194">
        <v>21</v>
      </c>
      <c r="D30" s="194">
        <v>24</v>
      </c>
      <c r="E30" s="194">
        <v>19</v>
      </c>
      <c r="F30" s="194">
        <v>13</v>
      </c>
      <c r="G30" s="204" t="s">
        <v>496</v>
      </c>
      <c r="H30" s="194">
        <v>10</v>
      </c>
      <c r="I30" s="194">
        <v>5</v>
      </c>
      <c r="J30" s="194">
        <v>9</v>
      </c>
      <c r="K30" s="194">
        <v>8</v>
      </c>
      <c r="L30" s="204" t="s">
        <v>496</v>
      </c>
      <c r="M30" s="194">
        <v>11</v>
      </c>
      <c r="N30" s="194">
        <v>10</v>
      </c>
      <c r="O30" s="194">
        <v>15</v>
      </c>
      <c r="P30" s="194">
        <v>18</v>
      </c>
    </row>
    <row r="31" ht="20.25" customHeight="1" spans="1:16">
      <c r="A31" s="204" t="s">
        <v>497</v>
      </c>
      <c r="B31" s="193">
        <v>500</v>
      </c>
      <c r="C31" s="194"/>
      <c r="D31" s="194"/>
      <c r="E31" s="194"/>
      <c r="F31" s="194"/>
      <c r="G31" s="204" t="s">
        <v>497</v>
      </c>
      <c r="H31" s="194"/>
      <c r="I31" s="194"/>
      <c r="J31" s="194">
        <v>500</v>
      </c>
      <c r="K31" s="194"/>
      <c r="L31" s="204" t="s">
        <v>497</v>
      </c>
      <c r="M31" s="194"/>
      <c r="N31" s="194"/>
      <c r="O31" s="194"/>
      <c r="P31" s="194"/>
    </row>
    <row r="32" ht="20.25" customHeight="1" spans="1:16">
      <c r="A32" s="204" t="s">
        <v>498</v>
      </c>
      <c r="B32" s="193">
        <v>278</v>
      </c>
      <c r="C32" s="194"/>
      <c r="D32" s="194"/>
      <c r="E32" s="194"/>
      <c r="F32" s="194">
        <v>18</v>
      </c>
      <c r="G32" s="204" t="s">
        <v>498</v>
      </c>
      <c r="H32" s="194">
        <v>50</v>
      </c>
      <c r="I32" s="194">
        <v>8</v>
      </c>
      <c r="J32" s="194"/>
      <c r="K32" s="194">
        <v>16</v>
      </c>
      <c r="L32" s="204" t="s">
        <v>498</v>
      </c>
      <c r="M32" s="194"/>
      <c r="N32" s="194"/>
      <c r="O32" s="194">
        <v>141</v>
      </c>
      <c r="P32" s="194">
        <v>45</v>
      </c>
    </row>
    <row r="33" ht="20.25" customHeight="1" spans="1:16">
      <c r="A33" s="204" t="s">
        <v>499</v>
      </c>
      <c r="B33" s="193">
        <v>2379</v>
      </c>
      <c r="C33" s="194"/>
      <c r="D33" s="194"/>
      <c r="E33" s="194"/>
      <c r="F33" s="194"/>
      <c r="G33" s="204" t="s">
        <v>499</v>
      </c>
      <c r="H33" s="194"/>
      <c r="I33" s="194"/>
      <c r="J33" s="194">
        <v>1220</v>
      </c>
      <c r="K33" s="194"/>
      <c r="L33" s="204" t="s">
        <v>499</v>
      </c>
      <c r="M33" s="194"/>
      <c r="N33" s="194"/>
      <c r="O33" s="194">
        <v>1159</v>
      </c>
      <c r="P33" s="194"/>
    </row>
    <row r="34" ht="20.25" customHeight="1" spans="1:16">
      <c r="A34" s="204" t="s">
        <v>500</v>
      </c>
      <c r="B34" s="193">
        <v>800</v>
      </c>
      <c r="C34" s="194"/>
      <c r="D34" s="194"/>
      <c r="E34" s="194"/>
      <c r="F34" s="194"/>
      <c r="G34" s="204" t="s">
        <v>500</v>
      </c>
      <c r="H34" s="194"/>
      <c r="I34" s="194"/>
      <c r="J34" s="194"/>
      <c r="K34" s="194"/>
      <c r="L34" s="204" t="s">
        <v>500</v>
      </c>
      <c r="M34" s="194"/>
      <c r="N34" s="194"/>
      <c r="O34" s="194">
        <v>800</v>
      </c>
      <c r="P34" s="194"/>
    </row>
    <row r="35" ht="20.25" customHeight="1" spans="1:16">
      <c r="A35" s="204" t="s">
        <v>501</v>
      </c>
      <c r="B35" s="193">
        <v>481</v>
      </c>
      <c r="C35" s="194">
        <v>40</v>
      </c>
      <c r="D35" s="194">
        <v>82</v>
      </c>
      <c r="E35" s="194"/>
      <c r="F35" s="194"/>
      <c r="G35" s="204" t="s">
        <v>501</v>
      </c>
      <c r="H35" s="194"/>
      <c r="I35" s="194">
        <v>67</v>
      </c>
      <c r="J35" s="194">
        <v>165</v>
      </c>
      <c r="K35" s="194">
        <v>82</v>
      </c>
      <c r="L35" s="204" t="s">
        <v>501</v>
      </c>
      <c r="M35" s="194"/>
      <c r="N35" s="194"/>
      <c r="O35" s="194"/>
      <c r="P35" s="194">
        <v>45</v>
      </c>
    </row>
    <row r="36" ht="20.25" customHeight="1" spans="1:16">
      <c r="A36" s="204" t="s">
        <v>502</v>
      </c>
      <c r="B36" s="193">
        <v>3004</v>
      </c>
      <c r="C36" s="194">
        <v>76</v>
      </c>
      <c r="D36" s="194">
        <v>199</v>
      </c>
      <c r="E36" s="194">
        <v>131</v>
      </c>
      <c r="F36" s="194">
        <v>133</v>
      </c>
      <c r="G36" s="204" t="s">
        <v>502</v>
      </c>
      <c r="H36" s="194">
        <v>191</v>
      </c>
      <c r="I36" s="194">
        <v>86</v>
      </c>
      <c r="J36" s="194">
        <v>168</v>
      </c>
      <c r="K36" s="194">
        <v>162</v>
      </c>
      <c r="L36" s="204" t="s">
        <v>502</v>
      </c>
      <c r="M36" s="194">
        <v>302</v>
      </c>
      <c r="N36" s="194">
        <v>324</v>
      </c>
      <c r="O36" s="194">
        <v>833</v>
      </c>
      <c r="P36" s="194">
        <v>399</v>
      </c>
    </row>
    <row r="37" ht="20.25" customHeight="1" spans="1:16">
      <c r="A37" s="204" t="s">
        <v>503</v>
      </c>
      <c r="B37" s="193">
        <v>224</v>
      </c>
      <c r="C37" s="194">
        <v>24</v>
      </c>
      <c r="D37" s="194">
        <v>20</v>
      </c>
      <c r="E37" s="194">
        <v>20</v>
      </c>
      <c r="F37" s="194">
        <v>20</v>
      </c>
      <c r="G37" s="204" t="s">
        <v>503</v>
      </c>
      <c r="H37" s="194">
        <v>20</v>
      </c>
      <c r="I37" s="194">
        <v>10</v>
      </c>
      <c r="J37" s="194">
        <v>20</v>
      </c>
      <c r="K37" s="194">
        <v>20</v>
      </c>
      <c r="L37" s="204" t="s">
        <v>503</v>
      </c>
      <c r="M37" s="194">
        <v>20</v>
      </c>
      <c r="N37" s="194">
        <v>10</v>
      </c>
      <c r="O37" s="194">
        <v>20</v>
      </c>
      <c r="P37" s="194">
        <v>20</v>
      </c>
    </row>
    <row r="38" ht="20.25" customHeight="1" spans="1:16">
      <c r="A38" s="204" t="s">
        <v>504</v>
      </c>
      <c r="B38" s="193">
        <v>463</v>
      </c>
      <c r="C38" s="194"/>
      <c r="D38" s="194"/>
      <c r="E38" s="194">
        <v>100</v>
      </c>
      <c r="F38" s="194">
        <v>163</v>
      </c>
      <c r="G38" s="204" t="s">
        <v>504</v>
      </c>
      <c r="H38" s="194"/>
      <c r="I38" s="194"/>
      <c r="J38" s="194"/>
      <c r="K38" s="194"/>
      <c r="L38" s="204" t="s">
        <v>504</v>
      </c>
      <c r="M38" s="194">
        <v>100</v>
      </c>
      <c r="N38" s="194">
        <v>100</v>
      </c>
      <c r="O38" s="194"/>
      <c r="P38" s="194"/>
    </row>
    <row r="39" ht="20.25" customHeight="1" spans="1:16">
      <c r="A39" s="204" t="s">
        <v>505</v>
      </c>
      <c r="B39" s="193">
        <v>707</v>
      </c>
      <c r="C39" s="194">
        <v>54</v>
      </c>
      <c r="D39" s="194">
        <v>65</v>
      </c>
      <c r="E39" s="194">
        <v>35</v>
      </c>
      <c r="F39" s="194">
        <v>38</v>
      </c>
      <c r="G39" s="204" t="s">
        <v>505</v>
      </c>
      <c r="H39" s="194">
        <v>75</v>
      </c>
      <c r="I39" s="194">
        <v>42</v>
      </c>
      <c r="J39" s="194">
        <v>26</v>
      </c>
      <c r="K39" s="194">
        <v>55</v>
      </c>
      <c r="L39" s="204" t="s">
        <v>505</v>
      </c>
      <c r="M39" s="194">
        <v>38</v>
      </c>
      <c r="N39" s="194">
        <v>34</v>
      </c>
      <c r="O39" s="194">
        <v>147</v>
      </c>
      <c r="P39" s="194">
        <v>98</v>
      </c>
    </row>
    <row r="40" ht="20.25" customHeight="1" spans="1:16">
      <c r="A40" s="204" t="s">
        <v>506</v>
      </c>
      <c r="B40" s="193">
        <v>130</v>
      </c>
      <c r="C40" s="194">
        <v>2</v>
      </c>
      <c r="D40" s="194">
        <v>8</v>
      </c>
      <c r="E40" s="194">
        <v>4</v>
      </c>
      <c r="F40" s="194">
        <v>8</v>
      </c>
      <c r="G40" s="204" t="s">
        <v>506</v>
      </c>
      <c r="H40" s="194">
        <v>17</v>
      </c>
      <c r="I40" s="194">
        <v>12</v>
      </c>
      <c r="J40" s="194">
        <v>25</v>
      </c>
      <c r="K40" s="194">
        <v>7</v>
      </c>
      <c r="L40" s="204" t="s">
        <v>506</v>
      </c>
      <c r="M40" s="194">
        <v>21</v>
      </c>
      <c r="N40" s="194">
        <v>7</v>
      </c>
      <c r="O40" s="194">
        <v>9</v>
      </c>
      <c r="P40" s="194">
        <v>10</v>
      </c>
    </row>
    <row r="41" ht="20.25" customHeight="1" spans="1:16">
      <c r="A41" s="204" t="s">
        <v>507</v>
      </c>
      <c r="B41" s="193">
        <v>1275</v>
      </c>
      <c r="C41" s="194">
        <v>3</v>
      </c>
      <c r="D41" s="194">
        <v>35</v>
      </c>
      <c r="E41" s="194">
        <v>13</v>
      </c>
      <c r="F41" s="194">
        <v>47</v>
      </c>
      <c r="G41" s="204" t="s">
        <v>507</v>
      </c>
      <c r="H41" s="194">
        <v>28</v>
      </c>
      <c r="I41" s="194">
        <v>371</v>
      </c>
      <c r="J41" s="194">
        <v>20</v>
      </c>
      <c r="K41" s="194">
        <v>44</v>
      </c>
      <c r="L41" s="204" t="s">
        <v>507</v>
      </c>
      <c r="M41" s="194">
        <v>386</v>
      </c>
      <c r="N41" s="194">
        <v>19</v>
      </c>
      <c r="O41" s="194">
        <v>39</v>
      </c>
      <c r="P41" s="194">
        <v>270</v>
      </c>
    </row>
    <row r="42" ht="20.25" customHeight="1" spans="1:16">
      <c r="A42" s="204" t="s">
        <v>508</v>
      </c>
      <c r="B42" s="193">
        <v>490</v>
      </c>
      <c r="C42" s="194">
        <v>4</v>
      </c>
      <c r="D42" s="194">
        <v>32</v>
      </c>
      <c r="E42" s="194">
        <v>10</v>
      </c>
      <c r="F42" s="194">
        <v>75</v>
      </c>
      <c r="G42" s="204" t="s">
        <v>508</v>
      </c>
      <c r="H42" s="194">
        <v>40</v>
      </c>
      <c r="I42" s="194">
        <v>56</v>
      </c>
      <c r="J42" s="194">
        <v>25</v>
      </c>
      <c r="K42" s="194">
        <v>74</v>
      </c>
      <c r="L42" s="204" t="s">
        <v>508</v>
      </c>
      <c r="M42" s="194">
        <v>55</v>
      </c>
      <c r="N42" s="194">
        <v>23</v>
      </c>
      <c r="O42" s="194">
        <v>43</v>
      </c>
      <c r="P42" s="194">
        <v>53</v>
      </c>
    </row>
    <row r="43" ht="20.25" customHeight="1" spans="1:16">
      <c r="A43" s="204" t="s">
        <v>509</v>
      </c>
      <c r="B43" s="193">
        <v>112</v>
      </c>
      <c r="C43" s="194"/>
      <c r="D43" s="194">
        <v>6</v>
      </c>
      <c r="E43" s="194">
        <v>2</v>
      </c>
      <c r="F43" s="194">
        <v>15</v>
      </c>
      <c r="G43" s="204" t="s">
        <v>509</v>
      </c>
      <c r="H43" s="194">
        <v>15</v>
      </c>
      <c r="I43" s="194">
        <v>14</v>
      </c>
      <c r="J43" s="194">
        <v>2</v>
      </c>
      <c r="K43" s="194">
        <v>26</v>
      </c>
      <c r="L43" s="204" t="s">
        <v>509</v>
      </c>
      <c r="M43" s="194">
        <v>15</v>
      </c>
      <c r="N43" s="194">
        <v>2</v>
      </c>
      <c r="O43" s="194">
        <v>3</v>
      </c>
      <c r="P43" s="194">
        <v>12</v>
      </c>
    </row>
    <row r="44" ht="20.25" customHeight="1" spans="1:16">
      <c r="A44" s="204" t="s">
        <v>510</v>
      </c>
      <c r="B44" s="193">
        <v>955</v>
      </c>
      <c r="C44" s="194"/>
      <c r="D44" s="194">
        <v>3</v>
      </c>
      <c r="E44" s="194"/>
      <c r="F44" s="194">
        <v>77</v>
      </c>
      <c r="G44" s="204" t="s">
        <v>510</v>
      </c>
      <c r="H44" s="194">
        <v>237</v>
      </c>
      <c r="I44" s="194">
        <v>150</v>
      </c>
      <c r="J44" s="194">
        <v>50</v>
      </c>
      <c r="K44" s="194">
        <v>125</v>
      </c>
      <c r="L44" s="204" t="s">
        <v>510</v>
      </c>
      <c r="M44" s="194">
        <v>25</v>
      </c>
      <c r="N44" s="194">
        <v>38</v>
      </c>
      <c r="O44" s="194">
        <v>150</v>
      </c>
      <c r="P44" s="194">
        <v>100</v>
      </c>
    </row>
    <row r="45" ht="20.25" customHeight="1" spans="1:16">
      <c r="A45" s="204" t="s">
        <v>511</v>
      </c>
      <c r="B45" s="193">
        <v>3796</v>
      </c>
      <c r="C45" s="194"/>
      <c r="D45" s="194">
        <v>20</v>
      </c>
      <c r="E45" s="194"/>
      <c r="F45" s="194">
        <v>360</v>
      </c>
      <c r="G45" s="204" t="s">
        <v>511</v>
      </c>
      <c r="H45" s="194">
        <v>830</v>
      </c>
      <c r="I45" s="194">
        <v>444</v>
      </c>
      <c r="J45" s="194">
        <v>226</v>
      </c>
      <c r="K45" s="194">
        <v>438</v>
      </c>
      <c r="L45" s="204" t="s">
        <v>511</v>
      </c>
      <c r="M45" s="194">
        <v>122</v>
      </c>
      <c r="N45" s="194">
        <v>134</v>
      </c>
      <c r="O45" s="194">
        <v>733</v>
      </c>
      <c r="P45" s="194">
        <v>489</v>
      </c>
    </row>
    <row r="46" ht="20.25" customHeight="1" spans="1:16">
      <c r="A46" s="204" t="s">
        <v>512</v>
      </c>
      <c r="B46" s="193">
        <v>746</v>
      </c>
      <c r="C46" s="194"/>
      <c r="D46" s="194"/>
      <c r="E46" s="194"/>
      <c r="F46" s="194">
        <v>72</v>
      </c>
      <c r="G46" s="204" t="s">
        <v>512</v>
      </c>
      <c r="H46" s="194"/>
      <c r="I46" s="194">
        <v>27</v>
      </c>
      <c r="J46" s="194">
        <v>370</v>
      </c>
      <c r="K46" s="194"/>
      <c r="L46" s="204" t="s">
        <v>512</v>
      </c>
      <c r="M46" s="194"/>
      <c r="N46" s="194">
        <v>269</v>
      </c>
      <c r="O46" s="194">
        <v>8</v>
      </c>
      <c r="P46" s="194"/>
    </row>
    <row r="47" ht="20.25" customHeight="1" spans="1:16">
      <c r="A47" s="204" t="s">
        <v>513</v>
      </c>
      <c r="B47" s="193">
        <v>30</v>
      </c>
      <c r="C47" s="194"/>
      <c r="D47" s="194"/>
      <c r="E47" s="194"/>
      <c r="F47" s="194"/>
      <c r="G47" s="204" t="s">
        <v>513</v>
      </c>
      <c r="H47" s="194"/>
      <c r="I47" s="194">
        <v>6</v>
      </c>
      <c r="J47" s="194">
        <v>5</v>
      </c>
      <c r="K47" s="194">
        <v>6</v>
      </c>
      <c r="L47" s="204" t="s">
        <v>513</v>
      </c>
      <c r="M47" s="194">
        <v>3</v>
      </c>
      <c r="N47" s="194"/>
      <c r="O47" s="194">
        <v>5</v>
      </c>
      <c r="P47" s="194">
        <v>5</v>
      </c>
    </row>
    <row r="48" ht="20.25" customHeight="1" spans="1:16">
      <c r="A48" s="204" t="s">
        <v>514</v>
      </c>
      <c r="B48" s="193">
        <v>100</v>
      </c>
      <c r="C48" s="194"/>
      <c r="D48" s="194">
        <v>21</v>
      </c>
      <c r="E48" s="194">
        <v>10</v>
      </c>
      <c r="F48" s="194"/>
      <c r="G48" s="204" t="s">
        <v>514</v>
      </c>
      <c r="H48" s="194"/>
      <c r="I48" s="194"/>
      <c r="J48" s="194"/>
      <c r="K48" s="194"/>
      <c r="L48" s="204" t="s">
        <v>514</v>
      </c>
      <c r="M48" s="194"/>
      <c r="N48" s="194">
        <v>18</v>
      </c>
      <c r="O48" s="194">
        <v>30</v>
      </c>
      <c r="P48" s="194">
        <v>21</v>
      </c>
    </row>
    <row r="49" ht="20.25" customHeight="1" spans="1:16">
      <c r="A49" s="204" t="s">
        <v>515</v>
      </c>
      <c r="B49" s="193">
        <v>163</v>
      </c>
      <c r="C49" s="194">
        <v>40</v>
      </c>
      <c r="D49" s="194">
        <v>23</v>
      </c>
      <c r="E49" s="194">
        <v>3</v>
      </c>
      <c r="F49" s="194">
        <v>2</v>
      </c>
      <c r="G49" s="204" t="s">
        <v>515</v>
      </c>
      <c r="H49" s="194">
        <v>15</v>
      </c>
      <c r="I49" s="194"/>
      <c r="J49" s="194">
        <v>3</v>
      </c>
      <c r="K49" s="194">
        <v>5</v>
      </c>
      <c r="L49" s="204" t="s">
        <v>515</v>
      </c>
      <c r="M49" s="194">
        <v>7</v>
      </c>
      <c r="N49" s="194">
        <v>28</v>
      </c>
      <c r="O49" s="194">
        <v>22</v>
      </c>
      <c r="P49" s="194">
        <v>15</v>
      </c>
    </row>
    <row r="50" ht="20.25" customHeight="1" spans="1:16">
      <c r="A50" s="204" t="s">
        <v>516</v>
      </c>
      <c r="B50" s="193">
        <v>343</v>
      </c>
      <c r="C50" s="194"/>
      <c r="D50" s="194"/>
      <c r="E50" s="194"/>
      <c r="F50" s="194">
        <v>343</v>
      </c>
      <c r="G50" s="204" t="s">
        <v>516</v>
      </c>
      <c r="H50" s="194"/>
      <c r="I50" s="194"/>
      <c r="J50" s="194"/>
      <c r="K50" s="194"/>
      <c r="L50" s="204" t="s">
        <v>516</v>
      </c>
      <c r="M50" s="194"/>
      <c r="N50" s="194"/>
      <c r="O50" s="194"/>
      <c r="P50" s="194"/>
    </row>
    <row r="51" ht="20.25" customHeight="1" spans="1:16">
      <c r="A51" s="204" t="s">
        <v>517</v>
      </c>
      <c r="B51" s="193">
        <v>2160</v>
      </c>
      <c r="C51" s="194"/>
      <c r="D51" s="194"/>
      <c r="E51" s="194"/>
      <c r="F51" s="194"/>
      <c r="G51" s="204" t="s">
        <v>517</v>
      </c>
      <c r="H51" s="194">
        <v>2160</v>
      </c>
      <c r="I51" s="194"/>
      <c r="J51" s="194"/>
      <c r="K51" s="194"/>
      <c r="L51" s="204" t="s">
        <v>517</v>
      </c>
      <c r="M51" s="194"/>
      <c r="N51" s="194"/>
      <c r="O51" s="194"/>
      <c r="P51" s="194"/>
    </row>
    <row r="52" ht="20.25" customHeight="1" spans="1:16">
      <c r="A52" s="204" t="s">
        <v>518</v>
      </c>
      <c r="B52" s="193">
        <v>422</v>
      </c>
      <c r="C52" s="194">
        <v>21</v>
      </c>
      <c r="D52" s="194">
        <v>27</v>
      </c>
      <c r="E52" s="194">
        <v>21</v>
      </c>
      <c r="F52" s="194">
        <v>149</v>
      </c>
      <c r="G52" s="204" t="s">
        <v>518</v>
      </c>
      <c r="H52" s="194">
        <v>39</v>
      </c>
      <c r="I52" s="194">
        <v>36</v>
      </c>
      <c r="J52" s="194">
        <v>15</v>
      </c>
      <c r="K52" s="194">
        <v>15</v>
      </c>
      <c r="L52" s="204" t="s">
        <v>518</v>
      </c>
      <c r="M52" s="194">
        <v>21</v>
      </c>
      <c r="N52" s="194">
        <v>21</v>
      </c>
      <c r="O52" s="194">
        <v>39</v>
      </c>
      <c r="P52" s="194">
        <v>18</v>
      </c>
    </row>
    <row r="53" ht="20.25" customHeight="1" spans="1:16">
      <c r="A53" s="204" t="s">
        <v>519</v>
      </c>
      <c r="B53" s="193">
        <v>3092</v>
      </c>
      <c r="C53" s="194"/>
      <c r="D53" s="194"/>
      <c r="E53" s="194"/>
      <c r="F53" s="194">
        <v>758</v>
      </c>
      <c r="G53" s="204" t="s">
        <v>519</v>
      </c>
      <c r="H53" s="194"/>
      <c r="I53" s="194">
        <v>765</v>
      </c>
      <c r="J53" s="194"/>
      <c r="K53" s="194"/>
      <c r="L53" s="204" t="s">
        <v>519</v>
      </c>
      <c r="M53" s="194">
        <v>314</v>
      </c>
      <c r="N53" s="194">
        <v>599</v>
      </c>
      <c r="O53" s="194">
        <v>656</v>
      </c>
      <c r="P53" s="194"/>
    </row>
    <row r="54" ht="20.25" customHeight="1" spans="1:16">
      <c r="A54" s="204" t="s">
        <v>520</v>
      </c>
      <c r="B54" s="193">
        <v>294</v>
      </c>
      <c r="C54" s="194"/>
      <c r="D54" s="194"/>
      <c r="E54" s="194"/>
      <c r="F54" s="194">
        <v>105</v>
      </c>
      <c r="G54" s="204" t="s">
        <v>520</v>
      </c>
      <c r="H54" s="194">
        <v>115</v>
      </c>
      <c r="I54" s="194"/>
      <c r="J54" s="194">
        <v>55</v>
      </c>
      <c r="K54" s="194"/>
      <c r="L54" s="204" t="s">
        <v>520</v>
      </c>
      <c r="M54" s="194">
        <v>19</v>
      </c>
      <c r="N54" s="194"/>
      <c r="O54" s="194"/>
      <c r="P54" s="194"/>
    </row>
    <row r="55" ht="20.25" customHeight="1" spans="1:16">
      <c r="A55" s="204" t="s">
        <v>521</v>
      </c>
      <c r="B55" s="193">
        <v>50</v>
      </c>
      <c r="C55" s="194">
        <v>7</v>
      </c>
      <c r="D55" s="194">
        <v>10</v>
      </c>
      <c r="E55" s="194">
        <v>6</v>
      </c>
      <c r="F55" s="194">
        <v>3</v>
      </c>
      <c r="G55" s="204" t="s">
        <v>521</v>
      </c>
      <c r="H55" s="194">
        <v>2</v>
      </c>
      <c r="I55" s="194">
        <v>2</v>
      </c>
      <c r="J55" s="194">
        <v>3</v>
      </c>
      <c r="K55" s="194">
        <v>3</v>
      </c>
      <c r="L55" s="204" t="s">
        <v>521</v>
      </c>
      <c r="M55" s="194">
        <v>4</v>
      </c>
      <c r="N55" s="194">
        <v>3</v>
      </c>
      <c r="O55" s="194">
        <v>4</v>
      </c>
      <c r="P55" s="194">
        <v>3</v>
      </c>
    </row>
    <row r="56" ht="20.25" customHeight="1" spans="1:16">
      <c r="A56" s="204" t="s">
        <v>522</v>
      </c>
      <c r="B56" s="193">
        <v>5000</v>
      </c>
      <c r="C56" s="194">
        <v>5000</v>
      </c>
      <c r="D56" s="194"/>
      <c r="E56" s="194"/>
      <c r="F56" s="194"/>
      <c r="G56" s="204" t="s">
        <v>522</v>
      </c>
      <c r="H56" s="194"/>
      <c r="I56" s="194"/>
      <c r="J56" s="194"/>
      <c r="K56" s="194"/>
      <c r="L56" s="204" t="s">
        <v>522</v>
      </c>
      <c r="M56" s="194"/>
      <c r="N56" s="194"/>
      <c r="O56" s="194"/>
      <c r="P56" s="194"/>
    </row>
    <row r="57" ht="20.25" customHeight="1" spans="1:16">
      <c r="A57" s="204" t="s">
        <v>523</v>
      </c>
      <c r="B57" s="193">
        <v>7621</v>
      </c>
      <c r="C57" s="194">
        <v>936</v>
      </c>
      <c r="D57" s="194"/>
      <c r="E57" s="194">
        <v>770</v>
      </c>
      <c r="F57" s="194"/>
      <c r="G57" s="204" t="s">
        <v>523</v>
      </c>
      <c r="H57" s="194">
        <v>2651</v>
      </c>
      <c r="I57" s="194"/>
      <c r="J57" s="194"/>
      <c r="K57" s="194"/>
      <c r="L57" s="204" t="s">
        <v>523</v>
      </c>
      <c r="M57" s="194">
        <v>-887</v>
      </c>
      <c r="N57" s="194"/>
      <c r="O57" s="194">
        <v>4151</v>
      </c>
      <c r="P57" s="194"/>
    </row>
    <row r="58" ht="20.25" customHeight="1" spans="1:16">
      <c r="A58" s="204" t="s">
        <v>524</v>
      </c>
      <c r="B58" s="193">
        <v>789</v>
      </c>
      <c r="C58" s="194"/>
      <c r="D58" s="194"/>
      <c r="E58" s="194"/>
      <c r="F58" s="194"/>
      <c r="G58" s="204" t="s">
        <v>524</v>
      </c>
      <c r="H58" s="194">
        <v>789</v>
      </c>
      <c r="I58" s="194"/>
      <c r="J58" s="194"/>
      <c r="K58" s="194"/>
      <c r="L58" s="204" t="s">
        <v>524</v>
      </c>
      <c r="M58" s="194"/>
      <c r="N58" s="194"/>
      <c r="O58" s="194"/>
      <c r="P58" s="194"/>
    </row>
    <row r="59" ht="20.25" customHeight="1" spans="1:16">
      <c r="A59" s="204" t="s">
        <v>525</v>
      </c>
      <c r="B59" s="193">
        <v>3698</v>
      </c>
      <c r="C59" s="194"/>
      <c r="D59" s="194"/>
      <c r="E59" s="194"/>
      <c r="F59" s="194">
        <v>213</v>
      </c>
      <c r="G59" s="204" t="s">
        <v>525</v>
      </c>
      <c r="H59" s="194"/>
      <c r="I59" s="194"/>
      <c r="J59" s="194">
        <v>1836</v>
      </c>
      <c r="K59" s="194"/>
      <c r="L59" s="204" t="s">
        <v>525</v>
      </c>
      <c r="M59" s="194"/>
      <c r="N59" s="194">
        <v>80</v>
      </c>
      <c r="O59" s="194">
        <v>1569</v>
      </c>
      <c r="P59" s="194"/>
    </row>
    <row r="60" ht="20.25" customHeight="1" spans="1:16">
      <c r="A60" s="204" t="s">
        <v>526</v>
      </c>
      <c r="B60" s="193">
        <v>690</v>
      </c>
      <c r="C60" s="194">
        <v>140</v>
      </c>
      <c r="D60" s="194">
        <v>50</v>
      </c>
      <c r="E60" s="194">
        <v>50</v>
      </c>
      <c r="F60" s="194"/>
      <c r="G60" s="204" t="s">
        <v>526</v>
      </c>
      <c r="H60" s="194"/>
      <c r="I60" s="194">
        <v>100</v>
      </c>
      <c r="J60" s="194">
        <v>150</v>
      </c>
      <c r="K60" s="194"/>
      <c r="L60" s="204" t="s">
        <v>526</v>
      </c>
      <c r="M60" s="194"/>
      <c r="N60" s="194"/>
      <c r="O60" s="194">
        <v>200</v>
      </c>
      <c r="P60" s="194"/>
    </row>
    <row r="61" ht="20.25" customHeight="1" spans="1:16">
      <c r="A61" s="204" t="s">
        <v>527</v>
      </c>
      <c r="B61" s="193">
        <v>1310</v>
      </c>
      <c r="C61" s="194"/>
      <c r="D61" s="194"/>
      <c r="E61" s="194"/>
      <c r="F61" s="194"/>
      <c r="G61" s="204" t="s">
        <v>527</v>
      </c>
      <c r="H61" s="194"/>
      <c r="I61" s="194">
        <v>637</v>
      </c>
      <c r="J61" s="194"/>
      <c r="K61" s="194"/>
      <c r="L61" s="204" t="s">
        <v>527</v>
      </c>
      <c r="M61" s="194">
        <v>673</v>
      </c>
      <c r="N61" s="194"/>
      <c r="O61" s="194"/>
      <c r="P61" s="194"/>
    </row>
    <row r="62" ht="20.25" customHeight="1" spans="1:16">
      <c r="A62" s="204" t="s">
        <v>528</v>
      </c>
      <c r="B62" s="193">
        <v>3927</v>
      </c>
      <c r="C62" s="194"/>
      <c r="D62" s="194"/>
      <c r="E62" s="194"/>
      <c r="F62" s="194"/>
      <c r="G62" s="204" t="s">
        <v>528</v>
      </c>
      <c r="H62" s="194"/>
      <c r="I62" s="194">
        <v>1910</v>
      </c>
      <c r="J62" s="194"/>
      <c r="K62" s="194"/>
      <c r="L62" s="204" t="s">
        <v>528</v>
      </c>
      <c r="M62" s="194">
        <v>2017</v>
      </c>
      <c r="N62" s="194"/>
      <c r="O62" s="194"/>
      <c r="P62" s="194"/>
    </row>
    <row r="63" ht="20.25" customHeight="1" spans="1:16">
      <c r="A63" s="204" t="s">
        <v>529</v>
      </c>
      <c r="B63" s="193">
        <v>1512</v>
      </c>
      <c r="C63" s="194">
        <v>93</v>
      </c>
      <c r="D63" s="194">
        <v>174</v>
      </c>
      <c r="E63" s="194">
        <v>72</v>
      </c>
      <c r="F63" s="194">
        <v>68</v>
      </c>
      <c r="G63" s="204" t="s">
        <v>529</v>
      </c>
      <c r="H63" s="194">
        <v>93</v>
      </c>
      <c r="I63" s="194">
        <v>89</v>
      </c>
      <c r="J63" s="194">
        <v>57</v>
      </c>
      <c r="K63" s="194">
        <v>130</v>
      </c>
      <c r="L63" s="204" t="s">
        <v>529</v>
      </c>
      <c r="M63" s="194">
        <v>74</v>
      </c>
      <c r="N63" s="194">
        <v>87</v>
      </c>
      <c r="O63" s="194">
        <v>365</v>
      </c>
      <c r="P63" s="194">
        <v>210</v>
      </c>
    </row>
    <row r="64" ht="20.25" customHeight="1" spans="1:16">
      <c r="A64" s="204" t="s">
        <v>530</v>
      </c>
      <c r="B64" s="193">
        <v>1021</v>
      </c>
      <c r="C64" s="194">
        <v>71</v>
      </c>
      <c r="D64" s="194">
        <v>131</v>
      </c>
      <c r="E64" s="194">
        <v>60</v>
      </c>
      <c r="F64" s="194">
        <v>123</v>
      </c>
      <c r="G64" s="204" t="s">
        <v>530</v>
      </c>
      <c r="H64" s="194">
        <v>50</v>
      </c>
      <c r="I64" s="194">
        <v>93</v>
      </c>
      <c r="J64" s="194">
        <v>63</v>
      </c>
      <c r="K64" s="194">
        <v>85</v>
      </c>
      <c r="L64" s="204" t="s">
        <v>530</v>
      </c>
      <c r="M64" s="194">
        <v>73</v>
      </c>
      <c r="N64" s="194">
        <v>78</v>
      </c>
      <c r="O64" s="194">
        <v>98</v>
      </c>
      <c r="P64" s="194">
        <v>96</v>
      </c>
    </row>
    <row r="65" ht="20.25" customHeight="1" spans="1:16">
      <c r="A65" s="204" t="s">
        <v>531</v>
      </c>
      <c r="B65" s="193">
        <v>27033</v>
      </c>
      <c r="C65" s="194"/>
      <c r="D65" s="194"/>
      <c r="E65" s="194"/>
      <c r="F65" s="194">
        <v>1874</v>
      </c>
      <c r="G65" s="204" t="s">
        <v>531</v>
      </c>
      <c r="H65" s="194"/>
      <c r="I65" s="194"/>
      <c r="J65" s="194">
        <v>4907</v>
      </c>
      <c r="K65" s="194">
        <v>8065</v>
      </c>
      <c r="L65" s="204" t="s">
        <v>531</v>
      </c>
      <c r="M65" s="194">
        <v>12187</v>
      </c>
      <c r="N65" s="194"/>
      <c r="O65" s="194"/>
      <c r="P65" s="194"/>
    </row>
    <row r="66" ht="20.25" customHeight="1" spans="1:16">
      <c r="A66" s="204" t="s">
        <v>532</v>
      </c>
      <c r="B66" s="193">
        <v>1159</v>
      </c>
      <c r="C66" s="194"/>
      <c r="D66" s="194">
        <v>741</v>
      </c>
      <c r="E66" s="194">
        <v>20</v>
      </c>
      <c r="F66" s="194">
        <v>20</v>
      </c>
      <c r="G66" s="204" t="s">
        <v>532</v>
      </c>
      <c r="H66" s="194"/>
      <c r="I66" s="194">
        <v>20</v>
      </c>
      <c r="J66" s="194"/>
      <c r="K66" s="194">
        <v>28</v>
      </c>
      <c r="L66" s="204" t="s">
        <v>532</v>
      </c>
      <c r="M66" s="194">
        <v>330</v>
      </c>
      <c r="N66" s="194"/>
      <c r="O66" s="194"/>
      <c r="P66" s="194"/>
    </row>
    <row r="67" ht="20.25" customHeight="1" spans="1:16">
      <c r="A67" s="204" t="s">
        <v>533</v>
      </c>
      <c r="B67" s="193">
        <v>1050</v>
      </c>
      <c r="C67" s="194"/>
      <c r="D67" s="194"/>
      <c r="E67" s="194"/>
      <c r="F67" s="194">
        <v>220</v>
      </c>
      <c r="G67" s="204" t="s">
        <v>533</v>
      </c>
      <c r="H67" s="194"/>
      <c r="I67" s="194">
        <v>285</v>
      </c>
      <c r="J67" s="194">
        <v>220</v>
      </c>
      <c r="K67" s="194"/>
      <c r="L67" s="204" t="s">
        <v>533</v>
      </c>
      <c r="M67" s="194">
        <v>25</v>
      </c>
      <c r="N67" s="194">
        <v>300</v>
      </c>
      <c r="O67" s="194"/>
      <c r="P67" s="194"/>
    </row>
    <row r="68" ht="20.25" customHeight="1" spans="1:16">
      <c r="A68" s="204" t="s">
        <v>534</v>
      </c>
      <c r="B68" s="193">
        <v>419</v>
      </c>
      <c r="C68" s="194"/>
      <c r="D68" s="194"/>
      <c r="E68" s="194"/>
      <c r="F68" s="194">
        <v>124</v>
      </c>
      <c r="G68" s="204" t="s">
        <v>534</v>
      </c>
      <c r="H68" s="194">
        <v>42</v>
      </c>
      <c r="I68" s="194">
        <v>76</v>
      </c>
      <c r="J68" s="194">
        <v>12</v>
      </c>
      <c r="K68" s="194">
        <v>114</v>
      </c>
      <c r="L68" s="204" t="s">
        <v>534</v>
      </c>
      <c r="M68" s="194">
        <v>50</v>
      </c>
      <c r="N68" s="194"/>
      <c r="O68" s="194"/>
      <c r="P68" s="194">
        <v>1</v>
      </c>
    </row>
    <row r="69" ht="20.25" customHeight="1" spans="1:16">
      <c r="A69" s="204" t="s">
        <v>535</v>
      </c>
      <c r="B69" s="193">
        <v>770</v>
      </c>
      <c r="C69" s="194">
        <v>185</v>
      </c>
      <c r="D69" s="194">
        <v>100</v>
      </c>
      <c r="E69" s="194"/>
      <c r="F69" s="194">
        <v>100</v>
      </c>
      <c r="G69" s="204" t="s">
        <v>535</v>
      </c>
      <c r="H69" s="194"/>
      <c r="I69" s="194"/>
      <c r="J69" s="194">
        <v>185</v>
      </c>
      <c r="K69" s="194"/>
      <c r="L69" s="204" t="s">
        <v>535</v>
      </c>
      <c r="M69" s="194">
        <v>100</v>
      </c>
      <c r="N69" s="194">
        <v>100</v>
      </c>
      <c r="O69" s="194"/>
      <c r="P69" s="194"/>
    </row>
    <row r="70" ht="20.25" customHeight="1" spans="1:16">
      <c r="A70" s="204" t="s">
        <v>536</v>
      </c>
      <c r="B70" s="193">
        <v>5600</v>
      </c>
      <c r="C70" s="194"/>
      <c r="D70" s="194"/>
      <c r="E70" s="194">
        <v>5600</v>
      </c>
      <c r="F70" s="194"/>
      <c r="G70" s="204" t="s">
        <v>536</v>
      </c>
      <c r="H70" s="194"/>
      <c r="I70" s="194"/>
      <c r="J70" s="194"/>
      <c r="K70" s="194"/>
      <c r="L70" s="204" t="s">
        <v>536</v>
      </c>
      <c r="M70" s="194"/>
      <c r="N70" s="194"/>
      <c r="O70" s="194"/>
      <c r="P70" s="194"/>
    </row>
    <row r="71" ht="20.25" customHeight="1" spans="1:16">
      <c r="A71" s="204" t="s">
        <v>537</v>
      </c>
      <c r="B71" s="193">
        <v>1337</v>
      </c>
      <c r="C71" s="194">
        <v>504</v>
      </c>
      <c r="D71" s="194">
        <v>833</v>
      </c>
      <c r="E71" s="194"/>
      <c r="F71" s="194"/>
      <c r="G71" s="204" t="s">
        <v>537</v>
      </c>
      <c r="H71" s="194"/>
      <c r="I71" s="194"/>
      <c r="J71" s="194"/>
      <c r="K71" s="194"/>
      <c r="L71" s="204" t="s">
        <v>537</v>
      </c>
      <c r="M71" s="194"/>
      <c r="N71" s="194"/>
      <c r="O71" s="194"/>
      <c r="P71" s="194"/>
    </row>
    <row r="72" ht="20.25" customHeight="1" spans="1:16">
      <c r="A72" s="204" t="s">
        <v>538</v>
      </c>
      <c r="B72" s="193">
        <v>833</v>
      </c>
      <c r="C72" s="194"/>
      <c r="D72" s="194"/>
      <c r="E72" s="194">
        <v>125</v>
      </c>
      <c r="F72" s="194">
        <v>61</v>
      </c>
      <c r="G72" s="204" t="s">
        <v>538</v>
      </c>
      <c r="H72" s="194">
        <v>95</v>
      </c>
      <c r="I72" s="194">
        <v>85</v>
      </c>
      <c r="J72" s="194">
        <v>48</v>
      </c>
      <c r="K72" s="194">
        <v>46</v>
      </c>
      <c r="L72" s="204" t="s">
        <v>538</v>
      </c>
      <c r="M72" s="194">
        <v>95</v>
      </c>
      <c r="N72" s="194">
        <v>90</v>
      </c>
      <c r="O72" s="194">
        <v>90</v>
      </c>
      <c r="P72" s="194">
        <v>98</v>
      </c>
    </row>
    <row r="73" ht="20.25" customHeight="1" spans="1:16">
      <c r="A73" s="204" t="s">
        <v>539</v>
      </c>
      <c r="B73" s="193">
        <v>9490</v>
      </c>
      <c r="C73" s="194">
        <v>100</v>
      </c>
      <c r="D73" s="194">
        <v>1110</v>
      </c>
      <c r="E73" s="194">
        <v>300</v>
      </c>
      <c r="F73" s="194">
        <v>1080</v>
      </c>
      <c r="G73" s="204" t="s">
        <v>539</v>
      </c>
      <c r="H73" s="194">
        <v>740</v>
      </c>
      <c r="I73" s="194">
        <v>740</v>
      </c>
      <c r="J73" s="194">
        <v>540</v>
      </c>
      <c r="K73" s="194">
        <v>570</v>
      </c>
      <c r="L73" s="204" t="s">
        <v>539</v>
      </c>
      <c r="M73" s="194">
        <v>1110</v>
      </c>
      <c r="N73" s="194">
        <v>810</v>
      </c>
      <c r="O73" s="194">
        <v>1380</v>
      </c>
      <c r="P73" s="194">
        <v>1010</v>
      </c>
    </row>
    <row r="74" ht="20.25" customHeight="1" spans="1:16">
      <c r="A74" s="204" t="s">
        <v>540</v>
      </c>
      <c r="B74" s="193">
        <v>39</v>
      </c>
      <c r="C74" s="194">
        <v>4</v>
      </c>
      <c r="D74" s="194">
        <v>4</v>
      </c>
      <c r="E74" s="194">
        <v>2</v>
      </c>
      <c r="F74" s="194">
        <v>2</v>
      </c>
      <c r="G74" s="204" t="s">
        <v>540</v>
      </c>
      <c r="H74" s="194">
        <v>2</v>
      </c>
      <c r="I74" s="194">
        <v>2</v>
      </c>
      <c r="J74" s="194">
        <v>2</v>
      </c>
      <c r="K74" s="194">
        <v>13</v>
      </c>
      <c r="L74" s="204" t="s">
        <v>540</v>
      </c>
      <c r="M74" s="194">
        <v>2</v>
      </c>
      <c r="N74" s="194">
        <v>2</v>
      </c>
      <c r="O74" s="194">
        <v>2</v>
      </c>
      <c r="P74" s="194">
        <v>2</v>
      </c>
    </row>
    <row r="75" ht="20.25" customHeight="1" spans="1:16">
      <c r="A75" s="204" t="s">
        <v>541</v>
      </c>
      <c r="B75" s="193">
        <v>1400</v>
      </c>
      <c r="C75" s="194"/>
      <c r="D75" s="194"/>
      <c r="E75" s="194"/>
      <c r="F75" s="194"/>
      <c r="G75" s="204" t="s">
        <v>541</v>
      </c>
      <c r="H75" s="194"/>
      <c r="I75" s="194"/>
      <c r="J75" s="194"/>
      <c r="K75" s="194">
        <v>700</v>
      </c>
      <c r="L75" s="204" t="s">
        <v>541</v>
      </c>
      <c r="M75" s="194">
        <v>500</v>
      </c>
      <c r="N75" s="194">
        <v>200</v>
      </c>
      <c r="O75" s="194"/>
      <c r="P75" s="194"/>
    </row>
    <row r="76" ht="20.25" customHeight="1" spans="1:16">
      <c r="A76" s="204" t="s">
        <v>542</v>
      </c>
      <c r="B76" s="193">
        <v>416</v>
      </c>
      <c r="C76" s="194"/>
      <c r="D76" s="194"/>
      <c r="E76" s="194"/>
      <c r="F76" s="194">
        <v>94</v>
      </c>
      <c r="G76" s="204" t="s">
        <v>542</v>
      </c>
      <c r="H76" s="194"/>
      <c r="I76" s="194"/>
      <c r="J76" s="194">
        <v>121</v>
      </c>
      <c r="K76" s="194"/>
      <c r="L76" s="204" t="s">
        <v>542</v>
      </c>
      <c r="M76" s="194"/>
      <c r="N76" s="194"/>
      <c r="O76" s="194">
        <v>201</v>
      </c>
      <c r="P76" s="194"/>
    </row>
    <row r="77" ht="20.25" customHeight="1" spans="1:16">
      <c r="A77" s="204" t="s">
        <v>543</v>
      </c>
      <c r="B77" s="193">
        <v>507</v>
      </c>
      <c r="C77" s="194"/>
      <c r="D77" s="194"/>
      <c r="E77" s="194"/>
      <c r="F77" s="194"/>
      <c r="G77" s="204" t="s">
        <v>543</v>
      </c>
      <c r="H77" s="194"/>
      <c r="I77" s="194"/>
      <c r="J77" s="194"/>
      <c r="K77" s="194"/>
      <c r="L77" s="204" t="s">
        <v>543</v>
      </c>
      <c r="M77" s="194"/>
      <c r="N77" s="194">
        <v>346</v>
      </c>
      <c r="O77" s="194"/>
      <c r="P77" s="194">
        <v>161</v>
      </c>
    </row>
    <row r="78" ht="20.25" customHeight="1" spans="1:16">
      <c r="A78" s="204" t="s">
        <v>544</v>
      </c>
      <c r="B78" s="193">
        <v>16</v>
      </c>
      <c r="C78" s="194"/>
      <c r="D78" s="194"/>
      <c r="E78" s="194"/>
      <c r="F78" s="194"/>
      <c r="G78" s="204" t="s">
        <v>544</v>
      </c>
      <c r="H78" s="194">
        <v>2</v>
      </c>
      <c r="I78" s="194">
        <v>2</v>
      </c>
      <c r="J78" s="194">
        <v>4</v>
      </c>
      <c r="K78" s="194"/>
      <c r="L78" s="204" t="s">
        <v>544</v>
      </c>
      <c r="M78" s="194">
        <v>2</v>
      </c>
      <c r="N78" s="194">
        <v>4</v>
      </c>
      <c r="O78" s="194"/>
      <c r="P78" s="194">
        <v>2</v>
      </c>
    </row>
    <row r="79" ht="20.25" customHeight="1" spans="1:16">
      <c r="A79" s="204" t="s">
        <v>545</v>
      </c>
      <c r="B79" s="193">
        <v>15883</v>
      </c>
      <c r="C79" s="194">
        <v>400</v>
      </c>
      <c r="D79" s="194">
        <v>1316</v>
      </c>
      <c r="E79" s="194">
        <v>557</v>
      </c>
      <c r="F79" s="194">
        <v>1033</v>
      </c>
      <c r="G79" s="204" t="s">
        <v>545</v>
      </c>
      <c r="H79" s="194">
        <v>1874</v>
      </c>
      <c r="I79" s="194">
        <v>1366</v>
      </c>
      <c r="J79" s="194">
        <v>1843</v>
      </c>
      <c r="K79" s="194">
        <v>1005</v>
      </c>
      <c r="L79" s="204" t="s">
        <v>545</v>
      </c>
      <c r="M79" s="194">
        <v>1400</v>
      </c>
      <c r="N79" s="194">
        <v>1499</v>
      </c>
      <c r="O79" s="194">
        <v>2102</v>
      </c>
      <c r="P79" s="194">
        <v>1488</v>
      </c>
    </row>
    <row r="80" ht="20.25" customHeight="1" spans="1:16">
      <c r="A80" s="204" t="s">
        <v>546</v>
      </c>
      <c r="B80" s="193">
        <v>720</v>
      </c>
      <c r="C80" s="194">
        <v>125</v>
      </c>
      <c r="D80" s="194">
        <v>155</v>
      </c>
      <c r="E80" s="194">
        <v>115</v>
      </c>
      <c r="F80" s="194">
        <v>40</v>
      </c>
      <c r="G80" s="204" t="s">
        <v>546</v>
      </c>
      <c r="H80" s="194">
        <v>40</v>
      </c>
      <c r="I80" s="194">
        <v>35</v>
      </c>
      <c r="J80" s="194">
        <v>40</v>
      </c>
      <c r="K80" s="194">
        <v>50</v>
      </c>
      <c r="L80" s="204" t="s">
        <v>546</v>
      </c>
      <c r="M80" s="194">
        <v>20</v>
      </c>
      <c r="N80" s="194">
        <v>50</v>
      </c>
      <c r="O80" s="194">
        <v>50</v>
      </c>
      <c r="P80" s="194"/>
    </row>
    <row r="81" ht="20.25" customHeight="1" spans="1:16">
      <c r="A81" s="204" t="s">
        <v>547</v>
      </c>
      <c r="B81" s="193">
        <v>6513</v>
      </c>
      <c r="C81" s="194">
        <v>1626</v>
      </c>
      <c r="D81" s="194">
        <v>220</v>
      </c>
      <c r="E81" s="194">
        <v>66</v>
      </c>
      <c r="F81" s="194">
        <v>297</v>
      </c>
      <c r="G81" s="204" t="s">
        <v>547</v>
      </c>
      <c r="H81" s="194">
        <v>1226</v>
      </c>
      <c r="I81" s="194">
        <v>551</v>
      </c>
      <c r="J81" s="194">
        <v>118</v>
      </c>
      <c r="K81" s="194">
        <v>293</v>
      </c>
      <c r="L81" s="204" t="s">
        <v>547</v>
      </c>
      <c r="M81" s="194">
        <v>347</v>
      </c>
      <c r="N81" s="194">
        <v>89</v>
      </c>
      <c r="O81" s="194">
        <v>381</v>
      </c>
      <c r="P81" s="194">
        <v>1299</v>
      </c>
    </row>
    <row r="82" ht="20.25" customHeight="1" spans="1:16">
      <c r="A82" s="204" t="s">
        <v>548</v>
      </c>
      <c r="B82" s="193">
        <v>3000</v>
      </c>
      <c r="C82" s="194"/>
      <c r="D82" s="194"/>
      <c r="E82" s="194">
        <v>800</v>
      </c>
      <c r="F82" s="194"/>
      <c r="G82" s="204" t="s">
        <v>548</v>
      </c>
      <c r="H82" s="194"/>
      <c r="I82" s="194"/>
      <c r="J82" s="194">
        <v>600</v>
      </c>
      <c r="K82" s="194">
        <v>450</v>
      </c>
      <c r="L82" s="204" t="s">
        <v>548</v>
      </c>
      <c r="M82" s="194"/>
      <c r="N82" s="194">
        <v>550</v>
      </c>
      <c r="O82" s="194">
        <v>600</v>
      </c>
      <c r="P82" s="194"/>
    </row>
    <row r="83" ht="20.25" customHeight="1" spans="1:16">
      <c r="A83" s="204" t="s">
        <v>549</v>
      </c>
      <c r="B83" s="193">
        <v>190</v>
      </c>
      <c r="C83" s="194">
        <v>40</v>
      </c>
      <c r="D83" s="194">
        <v>110</v>
      </c>
      <c r="E83" s="194"/>
      <c r="F83" s="194"/>
      <c r="G83" s="204" t="s">
        <v>549</v>
      </c>
      <c r="H83" s="194">
        <v>40</v>
      </c>
      <c r="I83" s="194"/>
      <c r="J83" s="194"/>
      <c r="K83" s="194"/>
      <c r="L83" s="204" t="s">
        <v>549</v>
      </c>
      <c r="M83" s="194"/>
      <c r="N83" s="194"/>
      <c r="O83" s="194"/>
      <c r="P83" s="194"/>
    </row>
    <row r="84" ht="20.25" customHeight="1" spans="1:16">
      <c r="A84" s="204" t="s">
        <v>550</v>
      </c>
      <c r="B84" s="193">
        <v>460</v>
      </c>
      <c r="C84" s="194"/>
      <c r="D84" s="194"/>
      <c r="E84" s="194"/>
      <c r="F84" s="194">
        <v>140</v>
      </c>
      <c r="G84" s="204" t="s">
        <v>550</v>
      </c>
      <c r="H84" s="194">
        <v>40</v>
      </c>
      <c r="I84" s="194">
        <v>40</v>
      </c>
      <c r="J84" s="194">
        <v>40</v>
      </c>
      <c r="K84" s="194">
        <v>40</v>
      </c>
      <c r="L84" s="204" t="s">
        <v>550</v>
      </c>
      <c r="M84" s="194">
        <v>40</v>
      </c>
      <c r="N84" s="194">
        <v>40</v>
      </c>
      <c r="O84" s="194">
        <v>40</v>
      </c>
      <c r="P84" s="194">
        <v>40</v>
      </c>
    </row>
    <row r="85" ht="20.25" customHeight="1" spans="1:16">
      <c r="A85" s="204" t="s">
        <v>551</v>
      </c>
      <c r="B85" s="193">
        <v>2558</v>
      </c>
      <c r="C85" s="194"/>
      <c r="D85" s="194">
        <v>282</v>
      </c>
      <c r="E85" s="194">
        <v>326</v>
      </c>
      <c r="F85" s="194">
        <v>224</v>
      </c>
      <c r="G85" s="204" t="s">
        <v>551</v>
      </c>
      <c r="H85" s="194">
        <v>279</v>
      </c>
      <c r="I85" s="194">
        <v>112</v>
      </c>
      <c r="J85" s="194">
        <v>92</v>
      </c>
      <c r="K85" s="194"/>
      <c r="L85" s="204" t="s">
        <v>551</v>
      </c>
      <c r="M85" s="194">
        <v>419</v>
      </c>
      <c r="N85" s="194">
        <v>41</v>
      </c>
      <c r="O85" s="194">
        <v>501</v>
      </c>
      <c r="P85" s="194">
        <v>282</v>
      </c>
    </row>
    <row r="86" ht="20.25" customHeight="1" spans="1:16">
      <c r="A86" s="204" t="s">
        <v>552</v>
      </c>
      <c r="B86" s="193">
        <v>2830</v>
      </c>
      <c r="C86" s="194">
        <v>150</v>
      </c>
      <c r="D86" s="194">
        <v>375</v>
      </c>
      <c r="E86" s="194">
        <v>25</v>
      </c>
      <c r="F86" s="194">
        <v>90</v>
      </c>
      <c r="G86" s="204" t="s">
        <v>552</v>
      </c>
      <c r="H86" s="194">
        <v>100</v>
      </c>
      <c r="I86" s="194">
        <v>40</v>
      </c>
      <c r="J86" s="194">
        <v>90</v>
      </c>
      <c r="K86" s="194">
        <v>445</v>
      </c>
      <c r="L86" s="204" t="s">
        <v>552</v>
      </c>
      <c r="M86" s="194">
        <v>360</v>
      </c>
      <c r="N86" s="194">
        <v>380</v>
      </c>
      <c r="O86" s="194">
        <v>310</v>
      </c>
      <c r="P86" s="194">
        <v>465</v>
      </c>
    </row>
    <row r="87" ht="20.25" customHeight="1" spans="1:16">
      <c r="A87" s="204" t="s">
        <v>553</v>
      </c>
      <c r="B87" s="193">
        <v>50</v>
      </c>
      <c r="C87" s="194"/>
      <c r="D87" s="194"/>
      <c r="E87" s="194"/>
      <c r="F87" s="194"/>
      <c r="G87" s="204" t="s">
        <v>553</v>
      </c>
      <c r="H87" s="194"/>
      <c r="I87" s="194"/>
      <c r="J87" s="194"/>
      <c r="K87" s="194"/>
      <c r="L87" s="204" t="s">
        <v>553</v>
      </c>
      <c r="M87" s="194"/>
      <c r="N87" s="194"/>
      <c r="O87" s="194">
        <v>50</v>
      </c>
      <c r="P87" s="194"/>
    </row>
    <row r="88" ht="20.25" customHeight="1" spans="1:16">
      <c r="A88" s="204" t="s">
        <v>554</v>
      </c>
      <c r="B88" s="193">
        <v>8700</v>
      </c>
      <c r="C88" s="194">
        <v>50</v>
      </c>
      <c r="D88" s="194">
        <v>1200</v>
      </c>
      <c r="E88" s="194">
        <v>1200</v>
      </c>
      <c r="F88" s="194">
        <v>2029</v>
      </c>
      <c r="G88" s="204" t="s">
        <v>554</v>
      </c>
      <c r="H88" s="194">
        <v>23</v>
      </c>
      <c r="I88" s="194">
        <v>1029</v>
      </c>
      <c r="J88" s="194">
        <v>1030</v>
      </c>
      <c r="K88" s="194">
        <v>1031</v>
      </c>
      <c r="L88" s="204" t="s">
        <v>554</v>
      </c>
      <c r="M88" s="194">
        <v>25</v>
      </c>
      <c r="N88" s="194">
        <v>1029</v>
      </c>
      <c r="O88" s="194">
        <v>22</v>
      </c>
      <c r="P88" s="194">
        <v>32</v>
      </c>
    </row>
    <row r="89" ht="20.25" customHeight="1" spans="1:16">
      <c r="A89" s="204" t="s">
        <v>555</v>
      </c>
      <c r="B89" s="193">
        <v>1300</v>
      </c>
      <c r="C89" s="194">
        <v>350</v>
      </c>
      <c r="D89" s="194"/>
      <c r="E89" s="194">
        <v>300</v>
      </c>
      <c r="F89" s="194"/>
      <c r="G89" s="204" t="s">
        <v>555</v>
      </c>
      <c r="H89" s="194"/>
      <c r="I89" s="194"/>
      <c r="J89" s="194">
        <v>50</v>
      </c>
      <c r="K89" s="194"/>
      <c r="L89" s="204" t="s">
        <v>555</v>
      </c>
      <c r="M89" s="194"/>
      <c r="N89" s="194">
        <v>300</v>
      </c>
      <c r="O89" s="194"/>
      <c r="P89" s="194">
        <v>300</v>
      </c>
    </row>
    <row r="90" ht="20.25" customHeight="1" spans="1:16">
      <c r="A90" s="204" t="s">
        <v>556</v>
      </c>
      <c r="B90" s="193">
        <v>6474</v>
      </c>
      <c r="C90" s="194">
        <v>1241</v>
      </c>
      <c r="D90" s="194">
        <v>45</v>
      </c>
      <c r="E90" s="194"/>
      <c r="F90" s="194">
        <v>35</v>
      </c>
      <c r="G90" s="204" t="s">
        <v>556</v>
      </c>
      <c r="H90" s="194">
        <v>812</v>
      </c>
      <c r="I90" s="194"/>
      <c r="J90" s="194">
        <v>543</v>
      </c>
      <c r="K90" s="194">
        <v>240</v>
      </c>
      <c r="L90" s="204" t="s">
        <v>556</v>
      </c>
      <c r="M90" s="194">
        <v>459</v>
      </c>
      <c r="N90" s="194">
        <v>2036</v>
      </c>
      <c r="O90" s="194">
        <v>148</v>
      </c>
      <c r="P90" s="194">
        <v>915</v>
      </c>
    </row>
    <row r="91" ht="20.25" customHeight="1" spans="1:16">
      <c r="A91" s="204" t="s">
        <v>557</v>
      </c>
      <c r="B91" s="193">
        <v>77421</v>
      </c>
      <c r="C91" s="194">
        <v>57388</v>
      </c>
      <c r="D91" s="194">
        <v>10111</v>
      </c>
      <c r="E91" s="194">
        <v>881</v>
      </c>
      <c r="F91" s="194"/>
      <c r="G91" s="204" t="s">
        <v>557</v>
      </c>
      <c r="H91" s="194">
        <v>1852</v>
      </c>
      <c r="I91" s="194"/>
      <c r="J91" s="194">
        <v>1161</v>
      </c>
      <c r="K91" s="194">
        <v>960</v>
      </c>
      <c r="L91" s="204" t="s">
        <v>557</v>
      </c>
      <c r="M91" s="194">
        <v>588</v>
      </c>
      <c r="N91" s="194">
        <v>1361</v>
      </c>
      <c r="O91" s="194">
        <v>3119</v>
      </c>
      <c r="P91" s="194"/>
    </row>
    <row r="92" ht="20.25" customHeight="1" spans="1:16">
      <c r="A92" s="204" t="s">
        <v>558</v>
      </c>
      <c r="B92" s="193">
        <v>11498</v>
      </c>
      <c r="C92" s="194"/>
      <c r="D92" s="194">
        <v>5328</v>
      </c>
      <c r="E92" s="194"/>
      <c r="F92" s="194">
        <v>2258</v>
      </c>
      <c r="G92" s="204" t="s">
        <v>558</v>
      </c>
      <c r="H92" s="194"/>
      <c r="I92" s="194">
        <v>3912</v>
      </c>
      <c r="J92" s="194"/>
      <c r="K92" s="194"/>
      <c r="L92" s="204" t="s">
        <v>558</v>
      </c>
      <c r="M92" s="194"/>
      <c r="N92" s="194"/>
      <c r="O92" s="194"/>
      <c r="P92" s="194"/>
    </row>
    <row r="93" ht="20.25" customHeight="1" spans="1:16">
      <c r="A93" s="204" t="s">
        <v>559</v>
      </c>
      <c r="B93" s="193">
        <v>2200</v>
      </c>
      <c r="C93" s="194"/>
      <c r="D93" s="194"/>
      <c r="E93" s="194"/>
      <c r="F93" s="194"/>
      <c r="G93" s="204" t="s">
        <v>559</v>
      </c>
      <c r="H93" s="194"/>
      <c r="I93" s="194"/>
      <c r="J93" s="194"/>
      <c r="K93" s="194"/>
      <c r="L93" s="204" t="s">
        <v>559</v>
      </c>
      <c r="M93" s="194"/>
      <c r="N93" s="194">
        <v>2200</v>
      </c>
      <c r="O93" s="194"/>
      <c r="P93" s="194"/>
    </row>
    <row r="94" ht="20.25" customHeight="1" spans="1:16">
      <c r="A94" s="204" t="s">
        <v>560</v>
      </c>
      <c r="B94" s="193">
        <v>45</v>
      </c>
      <c r="C94" s="194"/>
      <c r="D94" s="194"/>
      <c r="E94" s="194">
        <v>45</v>
      </c>
      <c r="F94" s="194"/>
      <c r="G94" s="204" t="s">
        <v>560</v>
      </c>
      <c r="H94" s="194"/>
      <c r="I94" s="194"/>
      <c r="J94" s="194"/>
      <c r="K94" s="194"/>
      <c r="L94" s="204" t="s">
        <v>560</v>
      </c>
      <c r="M94" s="194"/>
      <c r="N94" s="194"/>
      <c r="O94" s="194"/>
      <c r="P94" s="194"/>
    </row>
    <row r="95" ht="20.25" customHeight="1" spans="1:16">
      <c r="A95" s="204" t="s">
        <v>561</v>
      </c>
      <c r="B95" s="193">
        <v>3000</v>
      </c>
      <c r="C95" s="194"/>
      <c r="D95" s="194"/>
      <c r="E95" s="194"/>
      <c r="F95" s="194"/>
      <c r="G95" s="204" t="s">
        <v>561</v>
      </c>
      <c r="H95" s="194"/>
      <c r="I95" s="194"/>
      <c r="J95" s="194"/>
      <c r="K95" s="194">
        <v>1000</v>
      </c>
      <c r="L95" s="204" t="s">
        <v>561</v>
      </c>
      <c r="M95" s="194">
        <v>1000</v>
      </c>
      <c r="N95" s="194">
        <v>1000</v>
      </c>
      <c r="O95" s="194"/>
      <c r="P95" s="194"/>
    </row>
    <row r="96" ht="20.25" customHeight="1" spans="1:16">
      <c r="A96" s="204" t="s">
        <v>562</v>
      </c>
      <c r="B96" s="193">
        <v>321</v>
      </c>
      <c r="C96" s="194"/>
      <c r="D96" s="194">
        <v>321</v>
      </c>
      <c r="E96" s="194"/>
      <c r="F96" s="194"/>
      <c r="G96" s="204" t="s">
        <v>562</v>
      </c>
      <c r="H96" s="194"/>
      <c r="I96" s="194"/>
      <c r="J96" s="194"/>
      <c r="K96" s="194"/>
      <c r="L96" s="204" t="s">
        <v>562</v>
      </c>
      <c r="M96" s="194"/>
      <c r="N96" s="194"/>
      <c r="O96" s="194"/>
      <c r="P96" s="194"/>
    </row>
    <row r="97" ht="20.25" customHeight="1" spans="1:16">
      <c r="A97" s="204" t="s">
        <v>563</v>
      </c>
      <c r="B97" s="193">
        <v>1230</v>
      </c>
      <c r="C97" s="194"/>
      <c r="D97" s="194">
        <v>730</v>
      </c>
      <c r="E97" s="194"/>
      <c r="F97" s="194"/>
      <c r="G97" s="204" t="s">
        <v>563</v>
      </c>
      <c r="H97" s="194"/>
      <c r="I97" s="194"/>
      <c r="J97" s="194"/>
      <c r="K97" s="194"/>
      <c r="L97" s="204" t="s">
        <v>563</v>
      </c>
      <c r="M97" s="194">
        <v>500</v>
      </c>
      <c r="N97" s="194"/>
      <c r="O97" s="194"/>
      <c r="P97" s="194"/>
    </row>
    <row r="98" ht="20.25" customHeight="1" spans="1:16">
      <c r="A98" s="204" t="s">
        <v>564</v>
      </c>
      <c r="B98" s="193">
        <v>7600</v>
      </c>
      <c r="C98" s="194"/>
      <c r="D98" s="194">
        <v>2600</v>
      </c>
      <c r="E98" s="194"/>
      <c r="F98" s="194"/>
      <c r="G98" s="204" t="s">
        <v>564</v>
      </c>
      <c r="H98" s="194">
        <v>5000</v>
      </c>
      <c r="I98" s="194"/>
      <c r="J98" s="194"/>
      <c r="K98" s="194"/>
      <c r="L98" s="204" t="s">
        <v>564</v>
      </c>
      <c r="M98" s="194"/>
      <c r="N98" s="194"/>
      <c r="O98" s="194"/>
      <c r="P98" s="194"/>
    </row>
    <row r="99" ht="20.25" customHeight="1" spans="1:16">
      <c r="A99" s="204" t="s">
        <v>565</v>
      </c>
      <c r="B99" s="193">
        <v>2460</v>
      </c>
      <c r="C99" s="194"/>
      <c r="D99" s="194"/>
      <c r="E99" s="194">
        <v>1680</v>
      </c>
      <c r="F99" s="194"/>
      <c r="G99" s="204" t="s">
        <v>565</v>
      </c>
      <c r="H99" s="194">
        <v>780</v>
      </c>
      <c r="I99" s="194"/>
      <c r="J99" s="194"/>
      <c r="K99" s="194"/>
      <c r="L99" s="204" t="s">
        <v>565</v>
      </c>
      <c r="M99" s="194"/>
      <c r="N99" s="194"/>
      <c r="O99" s="194"/>
      <c r="P99" s="194"/>
    </row>
    <row r="100" ht="20.25" customHeight="1" spans="1:16">
      <c r="A100" s="204" t="s">
        <v>566</v>
      </c>
      <c r="B100" s="193">
        <v>1160</v>
      </c>
      <c r="C100" s="194"/>
      <c r="D100" s="194"/>
      <c r="E100" s="194"/>
      <c r="F100" s="194"/>
      <c r="G100" s="204" t="s">
        <v>566</v>
      </c>
      <c r="H100" s="194"/>
      <c r="I100" s="194"/>
      <c r="J100" s="194"/>
      <c r="K100" s="194"/>
      <c r="L100" s="204" t="s">
        <v>566</v>
      </c>
      <c r="M100" s="194"/>
      <c r="N100" s="194"/>
      <c r="O100" s="194">
        <v>1160</v>
      </c>
      <c r="P100" s="194"/>
    </row>
    <row r="101" ht="20.25" customHeight="1" spans="1:16">
      <c r="A101" s="204" t="s">
        <v>567</v>
      </c>
      <c r="B101" s="193">
        <v>550</v>
      </c>
      <c r="C101" s="194"/>
      <c r="D101" s="194"/>
      <c r="E101" s="194"/>
      <c r="F101" s="194"/>
      <c r="G101" s="204" t="s">
        <v>567</v>
      </c>
      <c r="H101" s="194"/>
      <c r="I101" s="194"/>
      <c r="J101" s="194"/>
      <c r="K101" s="194">
        <v>550</v>
      </c>
      <c r="L101" s="204" t="s">
        <v>567</v>
      </c>
      <c r="M101" s="194"/>
      <c r="N101" s="194"/>
      <c r="O101" s="194"/>
      <c r="P101" s="194"/>
    </row>
    <row r="102" ht="20.25" customHeight="1" spans="1:16">
      <c r="A102" s="204" t="s">
        <v>568</v>
      </c>
      <c r="B102" s="193">
        <v>44</v>
      </c>
      <c r="C102" s="194"/>
      <c r="D102" s="194"/>
      <c r="E102" s="194"/>
      <c r="F102" s="194"/>
      <c r="G102" s="204" t="s">
        <v>568</v>
      </c>
      <c r="H102" s="194"/>
      <c r="I102" s="194">
        <v>44</v>
      </c>
      <c r="J102" s="194"/>
      <c r="K102" s="194"/>
      <c r="L102" s="204" t="s">
        <v>568</v>
      </c>
      <c r="M102" s="194"/>
      <c r="N102" s="194"/>
      <c r="O102" s="194"/>
      <c r="P102" s="194"/>
    </row>
    <row r="103" ht="20.25" customHeight="1" spans="1:16">
      <c r="A103" s="204" t="s">
        <v>569</v>
      </c>
      <c r="B103" s="193">
        <v>94</v>
      </c>
      <c r="C103" s="194"/>
      <c r="D103" s="194"/>
      <c r="E103" s="194"/>
      <c r="F103" s="194"/>
      <c r="G103" s="204" t="s">
        <v>569</v>
      </c>
      <c r="H103" s="194"/>
      <c r="I103" s="194"/>
      <c r="J103" s="194"/>
      <c r="K103" s="194"/>
      <c r="L103" s="204" t="s">
        <v>569</v>
      </c>
      <c r="M103" s="194"/>
      <c r="N103" s="194">
        <v>94</v>
      </c>
      <c r="O103" s="194"/>
      <c r="P103" s="194"/>
    </row>
    <row r="104" ht="20.25" customHeight="1" spans="1:16">
      <c r="A104" s="204" t="s">
        <v>570</v>
      </c>
      <c r="B104" s="193">
        <v>100</v>
      </c>
      <c r="C104" s="194"/>
      <c r="D104" s="194">
        <v>100</v>
      </c>
      <c r="E104" s="194"/>
      <c r="F104" s="194"/>
      <c r="G104" s="204" t="s">
        <v>570</v>
      </c>
      <c r="H104" s="194"/>
      <c r="I104" s="194"/>
      <c r="J104" s="194"/>
      <c r="K104" s="194"/>
      <c r="L104" s="204" t="s">
        <v>570</v>
      </c>
      <c r="M104" s="194"/>
      <c r="N104" s="194"/>
      <c r="O104" s="194"/>
      <c r="P104" s="194"/>
    </row>
    <row r="105" ht="20.25" customHeight="1" spans="1:16">
      <c r="A105" s="204" t="s">
        <v>571</v>
      </c>
      <c r="B105" s="193">
        <v>10856</v>
      </c>
      <c r="C105" s="194">
        <v>179</v>
      </c>
      <c r="D105" s="194"/>
      <c r="E105" s="194">
        <v>182</v>
      </c>
      <c r="F105" s="194">
        <v>4045</v>
      </c>
      <c r="G105" s="204" t="s">
        <v>571</v>
      </c>
      <c r="H105" s="194">
        <v>69</v>
      </c>
      <c r="I105" s="194">
        <v>1720</v>
      </c>
      <c r="J105" s="194">
        <v>59</v>
      </c>
      <c r="K105" s="194">
        <v>674</v>
      </c>
      <c r="L105" s="204" t="s">
        <v>571</v>
      </c>
      <c r="M105" s="194">
        <v>1971</v>
      </c>
      <c r="N105" s="194">
        <v>1337</v>
      </c>
      <c r="O105" s="194">
        <v>25</v>
      </c>
      <c r="P105" s="194">
        <v>595</v>
      </c>
    </row>
    <row r="106" ht="20.25" customHeight="1" spans="1:16">
      <c r="A106" s="204" t="s">
        <v>572</v>
      </c>
      <c r="B106" s="193">
        <v>5200</v>
      </c>
      <c r="C106" s="194"/>
      <c r="D106" s="194">
        <v>5200</v>
      </c>
      <c r="E106" s="194"/>
      <c r="F106" s="194"/>
      <c r="G106" s="204" t="s">
        <v>572</v>
      </c>
      <c r="H106" s="194"/>
      <c r="I106" s="194"/>
      <c r="J106" s="194"/>
      <c r="K106" s="194"/>
      <c r="L106" s="204" t="s">
        <v>572</v>
      </c>
      <c r="M106" s="194"/>
      <c r="N106" s="194"/>
      <c r="O106" s="194"/>
      <c r="P106" s="194"/>
    </row>
    <row r="107" ht="20.25" customHeight="1" spans="1:16">
      <c r="A107" s="204" t="s">
        <v>573</v>
      </c>
      <c r="B107" s="193">
        <v>72</v>
      </c>
      <c r="C107" s="194"/>
      <c r="D107" s="194"/>
      <c r="E107" s="194">
        <v>72</v>
      </c>
      <c r="F107" s="194"/>
      <c r="G107" s="204" t="s">
        <v>573</v>
      </c>
      <c r="H107" s="194"/>
      <c r="I107" s="194"/>
      <c r="J107" s="194"/>
      <c r="K107" s="194"/>
      <c r="L107" s="204" t="s">
        <v>573</v>
      </c>
      <c r="M107" s="194"/>
      <c r="N107" s="194"/>
      <c r="O107" s="194"/>
      <c r="P107" s="194"/>
    </row>
    <row r="108" ht="20.25" customHeight="1" spans="1:16">
      <c r="A108" s="204" t="s">
        <v>574</v>
      </c>
      <c r="B108" s="193">
        <v>162</v>
      </c>
      <c r="C108" s="194"/>
      <c r="D108" s="194"/>
      <c r="E108" s="194">
        <v>162</v>
      </c>
      <c r="F108" s="194"/>
      <c r="G108" s="204" t="s">
        <v>574</v>
      </c>
      <c r="H108" s="194"/>
      <c r="I108" s="194"/>
      <c r="J108" s="194"/>
      <c r="K108" s="194"/>
      <c r="L108" s="204" t="s">
        <v>574</v>
      </c>
      <c r="M108" s="194"/>
      <c r="N108" s="194"/>
      <c r="O108" s="194"/>
      <c r="P108" s="194"/>
    </row>
    <row r="109" ht="20.25" customHeight="1" spans="1:16">
      <c r="A109" s="204" t="s">
        <v>575</v>
      </c>
      <c r="B109" s="193">
        <v>3000</v>
      </c>
      <c r="C109" s="194"/>
      <c r="D109" s="194">
        <v>3000</v>
      </c>
      <c r="E109" s="194"/>
      <c r="F109" s="194"/>
      <c r="G109" s="204" t="s">
        <v>575</v>
      </c>
      <c r="H109" s="194"/>
      <c r="I109" s="194"/>
      <c r="J109" s="194"/>
      <c r="K109" s="194"/>
      <c r="L109" s="204" t="s">
        <v>575</v>
      </c>
      <c r="M109" s="194"/>
      <c r="N109" s="194"/>
      <c r="O109" s="194"/>
      <c r="P109" s="194"/>
    </row>
    <row r="110" ht="20.25" customHeight="1" spans="1:16">
      <c r="A110" s="204" t="s">
        <v>576</v>
      </c>
      <c r="B110" s="193">
        <v>11856</v>
      </c>
      <c r="C110" s="194"/>
      <c r="D110" s="194"/>
      <c r="E110" s="194"/>
      <c r="F110" s="194"/>
      <c r="G110" s="204" t="s">
        <v>576</v>
      </c>
      <c r="H110" s="194"/>
      <c r="I110" s="194">
        <v>536</v>
      </c>
      <c r="J110" s="194">
        <v>1151</v>
      </c>
      <c r="K110" s="194">
        <v>9564</v>
      </c>
      <c r="L110" s="204" t="s">
        <v>576</v>
      </c>
      <c r="M110" s="194"/>
      <c r="N110" s="194"/>
      <c r="O110" s="194">
        <v>605</v>
      </c>
      <c r="P110" s="207"/>
    </row>
    <row r="111" ht="20.25" customHeight="1" spans="1:16">
      <c r="A111" s="204" t="s">
        <v>577</v>
      </c>
      <c r="B111" s="193">
        <v>110</v>
      </c>
      <c r="C111" s="194"/>
      <c r="D111" s="194"/>
      <c r="E111" s="194"/>
      <c r="F111" s="194">
        <v>20</v>
      </c>
      <c r="G111" s="204" t="s">
        <v>577</v>
      </c>
      <c r="H111" s="194">
        <v>10</v>
      </c>
      <c r="I111" s="194">
        <v>10</v>
      </c>
      <c r="J111" s="194"/>
      <c r="K111" s="194">
        <v>10</v>
      </c>
      <c r="L111" s="204" t="s">
        <v>577</v>
      </c>
      <c r="M111" s="194">
        <v>20</v>
      </c>
      <c r="N111" s="194">
        <v>20</v>
      </c>
      <c r="O111" s="194">
        <v>10</v>
      </c>
      <c r="P111" s="194">
        <v>10</v>
      </c>
    </row>
    <row r="112" ht="20.25" customHeight="1" spans="1:16">
      <c r="A112" s="204" t="s">
        <v>578</v>
      </c>
      <c r="B112" s="193">
        <v>2537</v>
      </c>
      <c r="C112" s="194"/>
      <c r="D112" s="194"/>
      <c r="E112" s="194">
        <v>2537</v>
      </c>
      <c r="F112" s="194"/>
      <c r="G112" s="204" t="s">
        <v>578</v>
      </c>
      <c r="H112" s="194"/>
      <c r="I112" s="194"/>
      <c r="J112" s="194"/>
      <c r="K112" s="194"/>
      <c r="L112" s="204" t="s">
        <v>578</v>
      </c>
      <c r="M112" s="194"/>
      <c r="N112" s="194"/>
      <c r="O112" s="194"/>
      <c r="P112" s="194"/>
    </row>
    <row r="113" ht="20.25" customHeight="1" spans="1:16">
      <c r="A113" s="204" t="s">
        <v>579</v>
      </c>
      <c r="B113" s="193">
        <v>160</v>
      </c>
      <c r="C113" s="194"/>
      <c r="D113" s="194"/>
      <c r="E113" s="194"/>
      <c r="F113" s="194"/>
      <c r="G113" s="204" t="s">
        <v>579</v>
      </c>
      <c r="H113" s="194"/>
      <c r="I113" s="194">
        <v>60</v>
      </c>
      <c r="J113" s="194">
        <v>50</v>
      </c>
      <c r="K113" s="194">
        <v>50</v>
      </c>
      <c r="L113" s="204" t="s">
        <v>579</v>
      </c>
      <c r="M113" s="194"/>
      <c r="N113" s="194"/>
      <c r="O113" s="194"/>
      <c r="P113" s="194"/>
    </row>
    <row r="114" ht="20.25" customHeight="1" spans="1:16">
      <c r="A114" s="204" t="s">
        <v>580</v>
      </c>
      <c r="B114" s="193">
        <v>6500</v>
      </c>
      <c r="C114" s="194">
        <v>1000</v>
      </c>
      <c r="D114" s="194"/>
      <c r="E114" s="194"/>
      <c r="F114" s="194"/>
      <c r="G114" s="204" t="s">
        <v>580</v>
      </c>
      <c r="H114" s="194">
        <v>1000</v>
      </c>
      <c r="I114" s="194"/>
      <c r="J114" s="194">
        <v>1000</v>
      </c>
      <c r="K114" s="194"/>
      <c r="L114" s="204" t="s">
        <v>580</v>
      </c>
      <c r="M114" s="194">
        <v>800</v>
      </c>
      <c r="N114" s="194">
        <v>1000</v>
      </c>
      <c r="O114" s="194">
        <v>1000</v>
      </c>
      <c r="P114" s="194">
        <v>700</v>
      </c>
    </row>
    <row r="115" ht="20.25" customHeight="1" spans="1:16">
      <c r="A115" s="204" t="s">
        <v>581</v>
      </c>
      <c r="B115" s="193">
        <v>20</v>
      </c>
      <c r="C115" s="194"/>
      <c r="D115" s="194"/>
      <c r="E115" s="194">
        <v>5</v>
      </c>
      <c r="F115" s="194"/>
      <c r="G115" s="204" t="s">
        <v>581</v>
      </c>
      <c r="H115" s="194"/>
      <c r="I115" s="194">
        <v>5</v>
      </c>
      <c r="J115" s="194">
        <v>5</v>
      </c>
      <c r="K115" s="194">
        <v>5</v>
      </c>
      <c r="L115" s="204" t="s">
        <v>581</v>
      </c>
      <c r="M115" s="194"/>
      <c r="N115" s="194"/>
      <c r="O115" s="194"/>
      <c r="P115" s="194"/>
    </row>
    <row r="116" ht="20.25" customHeight="1" spans="1:16">
      <c r="A116" s="204" t="s">
        <v>582</v>
      </c>
      <c r="B116" s="193">
        <v>7146</v>
      </c>
      <c r="C116" s="194">
        <v>778</v>
      </c>
      <c r="D116" s="194">
        <v>899</v>
      </c>
      <c r="E116" s="194">
        <v>705</v>
      </c>
      <c r="F116" s="194">
        <v>345</v>
      </c>
      <c r="G116" s="204" t="s">
        <v>582</v>
      </c>
      <c r="H116" s="194">
        <v>395</v>
      </c>
      <c r="I116" s="194">
        <v>192</v>
      </c>
      <c r="J116" s="194">
        <v>342</v>
      </c>
      <c r="K116" s="194">
        <v>383</v>
      </c>
      <c r="L116" s="204" t="s">
        <v>582</v>
      </c>
      <c r="M116" s="194">
        <v>755</v>
      </c>
      <c r="N116" s="194">
        <v>504</v>
      </c>
      <c r="O116" s="194">
        <v>930</v>
      </c>
      <c r="P116" s="194">
        <v>918</v>
      </c>
    </row>
    <row r="117" ht="20.25" customHeight="1" spans="1:16">
      <c r="A117" s="204" t="s">
        <v>583</v>
      </c>
      <c r="B117" s="193">
        <v>90</v>
      </c>
      <c r="C117" s="194"/>
      <c r="D117" s="194">
        <v>20</v>
      </c>
      <c r="E117" s="194"/>
      <c r="F117" s="194"/>
      <c r="G117" s="204" t="s">
        <v>583</v>
      </c>
      <c r="H117" s="194">
        <v>20</v>
      </c>
      <c r="I117" s="194"/>
      <c r="J117" s="194"/>
      <c r="K117" s="194">
        <v>20</v>
      </c>
      <c r="L117" s="204" t="s">
        <v>583</v>
      </c>
      <c r="M117" s="194"/>
      <c r="N117" s="194">
        <v>30</v>
      </c>
      <c r="O117" s="194"/>
      <c r="P117" s="194"/>
    </row>
    <row r="118" ht="20.25" customHeight="1" spans="1:16">
      <c r="A118" s="204" t="s">
        <v>584</v>
      </c>
      <c r="B118" s="193">
        <v>4464</v>
      </c>
      <c r="C118" s="194">
        <v>31</v>
      </c>
      <c r="D118" s="194">
        <v>498</v>
      </c>
      <c r="E118" s="194">
        <v>75</v>
      </c>
      <c r="F118" s="194">
        <v>308</v>
      </c>
      <c r="G118" s="204" t="s">
        <v>584</v>
      </c>
      <c r="H118" s="194">
        <v>461</v>
      </c>
      <c r="I118" s="194">
        <v>191</v>
      </c>
      <c r="J118" s="194">
        <v>333</v>
      </c>
      <c r="K118" s="194">
        <v>398</v>
      </c>
      <c r="L118" s="204" t="s">
        <v>584</v>
      </c>
      <c r="M118" s="194">
        <v>608</v>
      </c>
      <c r="N118" s="194">
        <v>375</v>
      </c>
      <c r="O118" s="194">
        <v>612</v>
      </c>
      <c r="P118" s="194">
        <v>574</v>
      </c>
    </row>
    <row r="119" ht="20.25" customHeight="1" spans="1:16">
      <c r="A119" s="204" t="s">
        <v>585</v>
      </c>
      <c r="B119" s="193">
        <v>16</v>
      </c>
      <c r="C119" s="194"/>
      <c r="D119" s="194"/>
      <c r="E119" s="194"/>
      <c r="F119" s="194"/>
      <c r="G119" s="204" t="s">
        <v>585</v>
      </c>
      <c r="H119" s="194"/>
      <c r="I119" s="194"/>
      <c r="J119" s="194"/>
      <c r="K119" s="194"/>
      <c r="L119" s="204" t="s">
        <v>585</v>
      </c>
      <c r="M119" s="194"/>
      <c r="N119" s="194"/>
      <c r="O119" s="194"/>
      <c r="P119" s="194">
        <v>16</v>
      </c>
    </row>
    <row r="120" ht="20.25" customHeight="1" spans="1:16">
      <c r="A120" s="204" t="s">
        <v>586</v>
      </c>
      <c r="B120" s="193">
        <v>121</v>
      </c>
      <c r="C120" s="194">
        <v>4</v>
      </c>
      <c r="D120" s="194">
        <v>11</v>
      </c>
      <c r="E120" s="194">
        <v>5</v>
      </c>
      <c r="F120" s="194">
        <v>11</v>
      </c>
      <c r="G120" s="204" t="s">
        <v>586</v>
      </c>
      <c r="H120" s="194">
        <v>10</v>
      </c>
      <c r="I120" s="194">
        <v>11</v>
      </c>
      <c r="J120" s="194">
        <v>7</v>
      </c>
      <c r="K120" s="194">
        <v>7</v>
      </c>
      <c r="L120" s="204" t="s">
        <v>586</v>
      </c>
      <c r="M120" s="194">
        <v>19</v>
      </c>
      <c r="N120" s="194">
        <v>7</v>
      </c>
      <c r="O120" s="194">
        <v>10</v>
      </c>
      <c r="P120" s="194">
        <v>19</v>
      </c>
    </row>
    <row r="121" ht="20.25" customHeight="1" spans="1:16">
      <c r="A121" s="204" t="s">
        <v>587</v>
      </c>
      <c r="B121" s="193">
        <v>409</v>
      </c>
      <c r="C121" s="194">
        <v>15</v>
      </c>
      <c r="D121" s="205">
        <v>56</v>
      </c>
      <c r="E121" s="205">
        <v>20</v>
      </c>
      <c r="F121" s="205">
        <v>44</v>
      </c>
      <c r="G121" s="204" t="s">
        <v>587</v>
      </c>
      <c r="H121" s="205">
        <v>31</v>
      </c>
      <c r="I121" s="205">
        <v>30</v>
      </c>
      <c r="J121" s="205">
        <v>20</v>
      </c>
      <c r="K121" s="205">
        <v>24</v>
      </c>
      <c r="L121" s="204" t="s">
        <v>587</v>
      </c>
      <c r="M121" s="205">
        <v>44</v>
      </c>
      <c r="N121" s="205">
        <v>29</v>
      </c>
      <c r="O121" s="205">
        <v>55</v>
      </c>
      <c r="P121" s="205">
        <v>41</v>
      </c>
    </row>
    <row r="122" ht="20.25" customHeight="1" spans="1:16">
      <c r="A122" s="204" t="s">
        <v>588</v>
      </c>
      <c r="B122" s="193">
        <v>622</v>
      </c>
      <c r="C122" s="194">
        <v>9</v>
      </c>
      <c r="D122" s="194">
        <v>49</v>
      </c>
      <c r="E122" s="194">
        <v>9</v>
      </c>
      <c r="F122" s="194">
        <v>11</v>
      </c>
      <c r="G122" s="204" t="s">
        <v>588</v>
      </c>
      <c r="H122" s="194">
        <v>83</v>
      </c>
      <c r="I122" s="194">
        <v>54</v>
      </c>
      <c r="J122" s="194">
        <v>50</v>
      </c>
      <c r="K122" s="194">
        <v>73</v>
      </c>
      <c r="L122" s="204" t="s">
        <v>588</v>
      </c>
      <c r="M122" s="194">
        <v>111</v>
      </c>
      <c r="N122" s="194">
        <v>39</v>
      </c>
      <c r="O122" s="194">
        <v>70</v>
      </c>
      <c r="P122" s="194">
        <v>64</v>
      </c>
    </row>
    <row r="123" ht="20.25" customHeight="1" spans="1:16">
      <c r="A123" s="204" t="s">
        <v>589</v>
      </c>
      <c r="B123" s="193">
        <v>56</v>
      </c>
      <c r="C123" s="194">
        <v>4</v>
      </c>
      <c r="D123" s="194">
        <v>4</v>
      </c>
      <c r="E123" s="194">
        <v>4</v>
      </c>
      <c r="F123" s="194">
        <v>6</v>
      </c>
      <c r="G123" s="204" t="s">
        <v>589</v>
      </c>
      <c r="H123" s="194">
        <v>6</v>
      </c>
      <c r="I123" s="194">
        <v>6</v>
      </c>
      <c r="J123" s="194">
        <v>4</v>
      </c>
      <c r="K123" s="194">
        <v>4</v>
      </c>
      <c r="L123" s="204" t="s">
        <v>589</v>
      </c>
      <c r="M123" s="194">
        <v>4</v>
      </c>
      <c r="N123" s="194">
        <v>4</v>
      </c>
      <c r="O123" s="194">
        <v>6</v>
      </c>
      <c r="P123" s="194">
        <v>4</v>
      </c>
    </row>
    <row r="124" ht="20.25" customHeight="1" spans="1:16">
      <c r="A124" s="204" t="s">
        <v>590</v>
      </c>
      <c r="B124" s="193">
        <v>150</v>
      </c>
      <c r="C124" s="194"/>
      <c r="D124" s="194"/>
      <c r="E124" s="194"/>
      <c r="F124" s="194"/>
      <c r="G124" s="204" t="s">
        <v>590</v>
      </c>
      <c r="H124" s="206"/>
      <c r="I124" s="206"/>
      <c r="J124" s="194"/>
      <c r="K124" s="194">
        <v>50</v>
      </c>
      <c r="L124" s="204" t="s">
        <v>590</v>
      </c>
      <c r="M124" s="194"/>
      <c r="N124" s="194">
        <v>50</v>
      </c>
      <c r="O124" s="194"/>
      <c r="P124" s="194">
        <v>50</v>
      </c>
    </row>
    <row r="125" ht="20.25" customHeight="1" spans="1:16">
      <c r="A125" s="204" t="s">
        <v>591</v>
      </c>
      <c r="B125" s="193">
        <v>128</v>
      </c>
      <c r="C125" s="194">
        <v>39</v>
      </c>
      <c r="D125" s="194">
        <v>39</v>
      </c>
      <c r="E125" s="194">
        <v>48</v>
      </c>
      <c r="F125" s="194"/>
      <c r="G125" s="204" t="s">
        <v>591</v>
      </c>
      <c r="H125" s="194"/>
      <c r="I125" s="194"/>
      <c r="J125" s="194"/>
      <c r="K125" s="194"/>
      <c r="L125" s="204" t="s">
        <v>591</v>
      </c>
      <c r="M125" s="194">
        <v>2</v>
      </c>
      <c r="N125" s="194"/>
      <c r="O125" s="194"/>
      <c r="P125" s="194"/>
    </row>
    <row r="126" ht="20.25" customHeight="1" spans="1:16">
      <c r="A126" s="204" t="s">
        <v>592</v>
      </c>
      <c r="B126" s="193">
        <v>3630</v>
      </c>
      <c r="C126" s="194">
        <v>620</v>
      </c>
      <c r="D126" s="194">
        <v>860</v>
      </c>
      <c r="E126" s="194">
        <v>550</v>
      </c>
      <c r="F126" s="194">
        <v>150</v>
      </c>
      <c r="G126" s="204" t="s">
        <v>592</v>
      </c>
      <c r="H126" s="194">
        <v>180</v>
      </c>
      <c r="I126" s="194">
        <v>140</v>
      </c>
      <c r="J126" s="194">
        <v>130</v>
      </c>
      <c r="K126" s="194">
        <v>210</v>
      </c>
      <c r="L126" s="204" t="s">
        <v>592</v>
      </c>
      <c r="M126" s="194">
        <v>250</v>
      </c>
      <c r="N126" s="194">
        <v>130</v>
      </c>
      <c r="O126" s="194">
        <v>200</v>
      </c>
      <c r="P126" s="194">
        <v>210</v>
      </c>
    </row>
    <row r="127" ht="20.25" customHeight="1" spans="1:16">
      <c r="A127" s="204" t="s">
        <v>593</v>
      </c>
      <c r="B127" s="193">
        <v>2000</v>
      </c>
      <c r="C127" s="194"/>
      <c r="D127" s="194"/>
      <c r="E127" s="194"/>
      <c r="F127" s="194"/>
      <c r="G127" s="204" t="s">
        <v>593</v>
      </c>
      <c r="H127" s="194"/>
      <c r="I127" s="194"/>
      <c r="J127" s="194"/>
      <c r="K127" s="194"/>
      <c r="L127" s="204" t="s">
        <v>593</v>
      </c>
      <c r="M127" s="194"/>
      <c r="N127" s="194"/>
      <c r="O127" s="194">
        <v>2000</v>
      </c>
      <c r="P127" s="194"/>
    </row>
    <row r="128" ht="20.25" customHeight="1" spans="1:16">
      <c r="A128" s="204" t="s">
        <v>594</v>
      </c>
      <c r="B128" s="193">
        <v>419</v>
      </c>
      <c r="C128" s="194">
        <v>228</v>
      </c>
      <c r="D128" s="194"/>
      <c r="E128" s="194">
        <v>105</v>
      </c>
      <c r="F128" s="194"/>
      <c r="G128" s="204" t="s">
        <v>594</v>
      </c>
      <c r="H128" s="194">
        <v>48</v>
      </c>
      <c r="I128" s="194"/>
      <c r="J128" s="194"/>
      <c r="K128" s="194"/>
      <c r="L128" s="204" t="s">
        <v>594</v>
      </c>
      <c r="M128" s="194"/>
      <c r="N128" s="194"/>
      <c r="O128" s="194">
        <v>38</v>
      </c>
      <c r="P128" s="194"/>
    </row>
    <row r="129" ht="20.25" customHeight="1" spans="1:16">
      <c r="A129" s="204" t="s">
        <v>595</v>
      </c>
      <c r="B129" s="193">
        <v>72914</v>
      </c>
      <c r="C129" s="194"/>
      <c r="D129" s="194"/>
      <c r="E129" s="194">
        <v>772</v>
      </c>
      <c r="F129" s="194">
        <v>20273</v>
      </c>
      <c r="G129" s="204" t="s">
        <v>595</v>
      </c>
      <c r="H129" s="194">
        <v>8964</v>
      </c>
      <c r="I129" s="194">
        <v>15683</v>
      </c>
      <c r="J129" s="194">
        <v>3489</v>
      </c>
      <c r="K129" s="194">
        <v>6162</v>
      </c>
      <c r="L129" s="204" t="s">
        <v>595</v>
      </c>
      <c r="M129" s="194">
        <v>11645</v>
      </c>
      <c r="N129" s="194">
        <v>3353</v>
      </c>
      <c r="O129" s="194">
        <v>970</v>
      </c>
      <c r="P129" s="194">
        <v>1603</v>
      </c>
    </row>
    <row r="130" ht="20.25" customHeight="1" spans="1:16">
      <c r="A130" s="204" t="s">
        <v>596</v>
      </c>
      <c r="B130" s="193">
        <v>30207</v>
      </c>
      <c r="C130" s="194"/>
      <c r="D130" s="194"/>
      <c r="E130" s="194">
        <v>193</v>
      </c>
      <c r="F130" s="194">
        <v>6204</v>
      </c>
      <c r="G130" s="204" t="s">
        <v>596</v>
      </c>
      <c r="H130" s="194">
        <v>2731</v>
      </c>
      <c r="I130" s="194">
        <v>6689</v>
      </c>
      <c r="J130" s="194">
        <v>1183</v>
      </c>
      <c r="K130" s="194">
        <v>4526</v>
      </c>
      <c r="L130" s="204" t="s">
        <v>596</v>
      </c>
      <c r="M130" s="194">
        <v>6795</v>
      </c>
      <c r="N130" s="194">
        <v>1087</v>
      </c>
      <c r="O130" s="194">
        <v>243</v>
      </c>
      <c r="P130" s="194">
        <v>556</v>
      </c>
    </row>
    <row r="131" ht="20.25" customHeight="1" spans="1:16">
      <c r="A131" s="204" t="s">
        <v>597</v>
      </c>
      <c r="B131" s="193">
        <v>5893</v>
      </c>
      <c r="C131" s="194"/>
      <c r="D131" s="194"/>
      <c r="E131" s="194"/>
      <c r="F131" s="194">
        <v>1727</v>
      </c>
      <c r="G131" s="204" t="s">
        <v>597</v>
      </c>
      <c r="H131" s="194"/>
      <c r="I131" s="194">
        <v>1095</v>
      </c>
      <c r="J131" s="194"/>
      <c r="K131" s="194"/>
      <c r="L131" s="204" t="s">
        <v>597</v>
      </c>
      <c r="M131" s="194"/>
      <c r="N131" s="194">
        <v>742</v>
      </c>
      <c r="O131" s="194">
        <v>507</v>
      </c>
      <c r="P131" s="194">
        <v>1822</v>
      </c>
    </row>
    <row r="132" ht="20.25" customHeight="1" spans="1:16">
      <c r="A132" s="204" t="s">
        <v>598</v>
      </c>
      <c r="B132" s="193">
        <v>11735</v>
      </c>
      <c r="C132" s="194"/>
      <c r="D132" s="194"/>
      <c r="E132" s="194">
        <v>9212</v>
      </c>
      <c r="F132" s="194"/>
      <c r="G132" s="204" t="s">
        <v>598</v>
      </c>
      <c r="H132" s="194"/>
      <c r="I132" s="194"/>
      <c r="J132" s="194"/>
      <c r="K132" s="194">
        <v>2523</v>
      </c>
      <c r="L132" s="204" t="s">
        <v>598</v>
      </c>
      <c r="M132" s="194"/>
      <c r="N132" s="194"/>
      <c r="O132" s="194"/>
      <c r="P132" s="194"/>
    </row>
    <row r="133" ht="20.25" customHeight="1" spans="1:16">
      <c r="A133" s="204" t="s">
        <v>599</v>
      </c>
      <c r="B133" s="193">
        <v>414</v>
      </c>
      <c r="C133" s="194">
        <v>317</v>
      </c>
      <c r="D133" s="194"/>
      <c r="E133" s="194">
        <v>11</v>
      </c>
      <c r="F133" s="194">
        <v>1</v>
      </c>
      <c r="G133" s="204" t="s">
        <v>599</v>
      </c>
      <c r="H133" s="194">
        <v>3</v>
      </c>
      <c r="I133" s="194"/>
      <c r="J133" s="194"/>
      <c r="K133" s="194"/>
      <c r="L133" s="204" t="s">
        <v>599</v>
      </c>
      <c r="M133" s="194">
        <v>46</v>
      </c>
      <c r="N133" s="194">
        <v>8</v>
      </c>
      <c r="O133" s="194"/>
      <c r="P133" s="194">
        <v>28</v>
      </c>
    </row>
    <row r="134" ht="20.25" customHeight="1" spans="1:16">
      <c r="A134" s="204" t="s">
        <v>600</v>
      </c>
      <c r="B134" s="193">
        <v>1659</v>
      </c>
      <c r="C134" s="194"/>
      <c r="D134" s="194">
        <v>700</v>
      </c>
      <c r="E134" s="194"/>
      <c r="F134" s="194">
        <v>26</v>
      </c>
      <c r="G134" s="204" t="s">
        <v>600</v>
      </c>
      <c r="H134" s="194">
        <v>43</v>
      </c>
      <c r="I134" s="194">
        <v>873</v>
      </c>
      <c r="J134" s="194"/>
      <c r="K134" s="194"/>
      <c r="L134" s="204" t="s">
        <v>600</v>
      </c>
      <c r="M134" s="194">
        <v>17</v>
      </c>
      <c r="N134" s="194"/>
      <c r="O134" s="194"/>
      <c r="P134" s="194"/>
    </row>
    <row r="135" ht="20.25" customHeight="1" spans="1:16">
      <c r="A135" s="204" t="s">
        <v>601</v>
      </c>
      <c r="B135" s="193">
        <v>4500</v>
      </c>
      <c r="C135" s="194">
        <v>1400</v>
      </c>
      <c r="D135" s="194">
        <v>1400</v>
      </c>
      <c r="E135" s="194">
        <v>1700</v>
      </c>
      <c r="F135" s="194"/>
      <c r="G135" s="204" t="s">
        <v>601</v>
      </c>
      <c r="H135" s="194"/>
      <c r="I135" s="194"/>
      <c r="J135" s="194"/>
      <c r="K135" s="194"/>
      <c r="L135" s="204" t="s">
        <v>601</v>
      </c>
      <c r="M135" s="194"/>
      <c r="N135" s="194"/>
      <c r="O135" s="194"/>
      <c r="P135" s="194"/>
    </row>
  </sheetData>
  <mergeCells count="3">
    <mergeCell ref="A1:F1"/>
    <mergeCell ref="G1:K1"/>
    <mergeCell ref="L1:P1"/>
  </mergeCells>
  <pageMargins left="1.10236220472441" right="1.06299212598425" top="1.18110236220472" bottom="0.984251968503937" header="0.118110236220472" footer="0.7874015748031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0"/>
  <sheetViews>
    <sheetView showGridLines="0" showZeros="0" workbookViewId="0">
      <pane xSplit="1" ySplit="3" topLeftCell="B4" activePane="bottomRight" state="frozen"/>
      <selection/>
      <selection pane="topRight"/>
      <selection pane="bottomLeft"/>
      <selection pane="bottomRight" activeCell="D17" sqref="D17"/>
    </sheetView>
  </sheetViews>
  <sheetFormatPr defaultColWidth="9" defaultRowHeight="17.1" customHeight="1" outlineLevelCol="7"/>
  <cols>
    <col min="1" max="1" width="20.5" style="55" customWidth="1"/>
    <col min="2" max="3" width="8.625" style="58" customWidth="1"/>
    <col min="4" max="4" width="8.625" style="84" customWidth="1"/>
    <col min="5" max="5" width="5.25" style="58" customWidth="1"/>
    <col min="6" max="6" width="8.625" style="84" customWidth="1"/>
    <col min="7" max="7" width="6.75" style="59" customWidth="1"/>
    <col min="8" max="8" width="6" style="59" customWidth="1"/>
    <col min="9" max="16384" width="9" style="3"/>
  </cols>
  <sheetData>
    <row r="1" ht="28.5" customHeight="1" spans="1:8">
      <c r="A1" s="198" t="s">
        <v>602</v>
      </c>
      <c r="B1" s="198"/>
      <c r="C1" s="198"/>
      <c r="D1" s="198"/>
      <c r="E1" s="198"/>
      <c r="F1" s="198"/>
      <c r="G1" s="198"/>
      <c r="H1" s="198"/>
    </row>
    <row r="2" ht="25.5" customHeight="1" spans="1:8">
      <c r="A2" s="61" t="s">
        <v>603</v>
      </c>
      <c r="B2" s="101"/>
      <c r="C2" s="101"/>
      <c r="D2" s="101"/>
      <c r="E2" s="102" t="s">
        <v>604</v>
      </c>
      <c r="F2" s="102"/>
      <c r="G2" s="64" t="s">
        <v>2</v>
      </c>
      <c r="H2" s="64"/>
    </row>
    <row r="3" s="54" customFormat="1" ht="35.25" customHeight="1" spans="1:8">
      <c r="A3" s="65" t="s">
        <v>3</v>
      </c>
      <c r="B3" s="66" t="s">
        <v>605</v>
      </c>
      <c r="C3" s="66" t="s">
        <v>606</v>
      </c>
      <c r="D3" s="66" t="s">
        <v>607</v>
      </c>
      <c r="E3" s="67" t="s">
        <v>608</v>
      </c>
      <c r="F3" s="66" t="s">
        <v>609</v>
      </c>
      <c r="G3" s="66" t="s">
        <v>610</v>
      </c>
      <c r="H3" s="66" t="s">
        <v>611</v>
      </c>
    </row>
    <row r="4" ht="28.5" customHeight="1" spans="1:8">
      <c r="A4" s="71" t="s">
        <v>612</v>
      </c>
      <c r="B4" s="69">
        <f>SUM(B5,B15:B18)</f>
        <v>1485955</v>
      </c>
      <c r="C4" s="69">
        <f>SUM(C5,C15:C18)</f>
        <v>2240016</v>
      </c>
      <c r="D4" s="69">
        <f>SUM(D5,D15:D18)</f>
        <v>2211636</v>
      </c>
      <c r="E4" s="70">
        <f>IF(C4=0,"",SUM(D4/C4)*100)</f>
        <v>98.733044763966</v>
      </c>
      <c r="F4" s="69">
        <f>SUM(F5,F15:F18)</f>
        <v>1381676</v>
      </c>
      <c r="G4" s="69">
        <f>D4-F4</f>
        <v>829960</v>
      </c>
      <c r="H4" s="70">
        <f>IF(F4=0,"",SUM(G4/F4)*100)</f>
        <v>60.069075528561</v>
      </c>
    </row>
    <row r="5" s="54" customFormat="1" ht="28.5" customHeight="1" spans="1:8">
      <c r="A5" s="108" t="s">
        <v>613</v>
      </c>
      <c r="B5" s="69">
        <f>SUM(B6:B14)</f>
        <v>1468274</v>
      </c>
      <c r="C5" s="69">
        <f>SUM(C6:C14)</f>
        <v>459245</v>
      </c>
      <c r="D5" s="69">
        <f>SUM(D6:D14)</f>
        <v>430865</v>
      </c>
      <c r="E5" s="70">
        <f>IF(C5=0,"",SUM(D5/C5)*100)</f>
        <v>93.8202920010016</v>
      </c>
      <c r="F5" s="69">
        <f>SUM(F6:F14)</f>
        <v>512694</v>
      </c>
      <c r="G5" s="69">
        <f>D5-F5</f>
        <v>-81829</v>
      </c>
      <c r="H5" s="70">
        <f>IF(F5=0,"",SUM(G5/F5)*100)</f>
        <v>-15.9605924781644</v>
      </c>
    </row>
    <row r="6" ht="28.5" customHeight="1" spans="1:8">
      <c r="A6" s="199" t="s">
        <v>614</v>
      </c>
      <c r="B6" s="69"/>
      <c r="C6" s="69"/>
      <c r="D6" s="69"/>
      <c r="E6" s="70" t="s">
        <v>615</v>
      </c>
      <c r="F6" s="69"/>
      <c r="G6" s="69">
        <v>0</v>
      </c>
      <c r="H6" s="70" t="s">
        <v>615</v>
      </c>
    </row>
    <row r="7" ht="28.5" customHeight="1" spans="1:8">
      <c r="A7" s="199" t="s">
        <v>616</v>
      </c>
      <c r="B7" s="69"/>
      <c r="C7" s="69"/>
      <c r="D7" s="69"/>
      <c r="E7" s="70" t="s">
        <v>615</v>
      </c>
      <c r="F7" s="69"/>
      <c r="G7" s="69">
        <v>0</v>
      </c>
      <c r="H7" s="70" t="s">
        <v>615</v>
      </c>
    </row>
    <row r="8" ht="28.5" customHeight="1" spans="1:8">
      <c r="A8" s="109" t="s">
        <v>617</v>
      </c>
      <c r="B8" s="69">
        <v>1419823</v>
      </c>
      <c r="C8" s="69">
        <v>415782</v>
      </c>
      <c r="D8" s="180">
        <v>388559</v>
      </c>
      <c r="E8" s="70">
        <v>62.2759567965047</v>
      </c>
      <c r="F8" s="69">
        <v>454698</v>
      </c>
      <c r="G8" s="69">
        <v>-66139</v>
      </c>
      <c r="H8" s="70">
        <v>-14.5456984635956</v>
      </c>
    </row>
    <row r="9" ht="28.5" customHeight="1" spans="1:8">
      <c r="A9" s="72" t="s">
        <v>618</v>
      </c>
      <c r="B9" s="69">
        <v>20200</v>
      </c>
      <c r="C9" s="69">
        <v>14201</v>
      </c>
      <c r="D9" s="180">
        <v>15650</v>
      </c>
      <c r="E9" s="70">
        <v>105.35882590548</v>
      </c>
      <c r="F9" s="69">
        <v>15886</v>
      </c>
      <c r="G9" s="69">
        <v>-236</v>
      </c>
      <c r="H9" s="70">
        <v>-1.48558479164044</v>
      </c>
    </row>
    <row r="10" ht="28.5" customHeight="1" spans="1:8">
      <c r="A10" s="72" t="s">
        <v>619</v>
      </c>
      <c r="B10" s="69">
        <v>9400</v>
      </c>
      <c r="C10" s="69">
        <v>9400</v>
      </c>
      <c r="D10" s="180">
        <v>11773</v>
      </c>
      <c r="E10" s="70">
        <v>129.373626373626</v>
      </c>
      <c r="F10" s="69">
        <v>11345</v>
      </c>
      <c r="G10" s="69">
        <v>428</v>
      </c>
      <c r="H10" s="70">
        <v>3.77258704275011</v>
      </c>
    </row>
    <row r="11" ht="28.5" customHeight="1" spans="1:8">
      <c r="A11" s="72" t="s">
        <v>620</v>
      </c>
      <c r="B11" s="69">
        <v>7651</v>
      </c>
      <c r="C11" s="69">
        <v>8091</v>
      </c>
      <c r="D11" s="180">
        <v>11163</v>
      </c>
      <c r="E11" s="70">
        <v>140.43275883759</v>
      </c>
      <c r="F11" s="69">
        <v>8971</v>
      </c>
      <c r="G11" s="69">
        <v>2192</v>
      </c>
      <c r="H11" s="70">
        <v>24.4342882621781</v>
      </c>
    </row>
    <row r="12" ht="28.5" customHeight="1" spans="1:8">
      <c r="A12" s="72" t="s">
        <v>621</v>
      </c>
      <c r="B12" s="69"/>
      <c r="C12" s="69"/>
      <c r="D12" s="69"/>
      <c r="E12" s="70" t="s">
        <v>615</v>
      </c>
      <c r="F12" s="69"/>
      <c r="G12" s="69">
        <v>0</v>
      </c>
      <c r="H12" s="70" t="s">
        <v>615</v>
      </c>
    </row>
    <row r="13" ht="28.5" customHeight="1" spans="1:8">
      <c r="A13" s="112" t="s">
        <v>622</v>
      </c>
      <c r="B13" s="69">
        <v>10000</v>
      </c>
      <c r="C13" s="69">
        <v>10707</v>
      </c>
      <c r="D13" s="180">
        <v>708</v>
      </c>
      <c r="E13" s="70" t="s">
        <v>615</v>
      </c>
      <c r="F13" s="69">
        <v>18814</v>
      </c>
      <c r="G13" s="69">
        <v>-18106</v>
      </c>
      <c r="H13" s="70">
        <v>-96.236844902732</v>
      </c>
    </row>
    <row r="14" ht="28.5" customHeight="1" spans="1:8">
      <c r="A14" s="112" t="s">
        <v>623</v>
      </c>
      <c r="B14" s="69">
        <v>1200</v>
      </c>
      <c r="C14" s="69">
        <v>1064</v>
      </c>
      <c r="D14" s="180">
        <v>3012</v>
      </c>
      <c r="E14" s="70"/>
      <c r="F14" s="69">
        <v>2980</v>
      </c>
      <c r="G14" s="69">
        <v>32</v>
      </c>
      <c r="H14" s="70">
        <v>1.0738255033557</v>
      </c>
    </row>
    <row r="15" ht="28.5" customHeight="1" spans="1:8">
      <c r="A15" s="71" t="s">
        <v>38</v>
      </c>
      <c r="B15" s="69">
        <v>17681</v>
      </c>
      <c r="C15" s="180">
        <v>318378</v>
      </c>
      <c r="D15" s="180">
        <v>318378</v>
      </c>
      <c r="E15" s="70"/>
      <c r="F15" s="69">
        <v>41349</v>
      </c>
      <c r="G15" s="69">
        <v>277029</v>
      </c>
      <c r="H15" s="70">
        <v>669.977508524995</v>
      </c>
    </row>
    <row r="16" ht="28.5" customHeight="1" spans="1:8">
      <c r="A16" s="71" t="s">
        <v>624</v>
      </c>
      <c r="B16" s="69"/>
      <c r="C16" s="200">
        <v>238105</v>
      </c>
      <c r="D16" s="200">
        <v>238105</v>
      </c>
      <c r="E16" s="70"/>
      <c r="F16" s="69">
        <v>226627</v>
      </c>
      <c r="G16" s="69">
        <v>11478</v>
      </c>
      <c r="H16" s="70">
        <v>5.06470985363615</v>
      </c>
    </row>
    <row r="17" ht="28.5" customHeight="1" spans="1:8">
      <c r="A17" s="71" t="s">
        <v>625</v>
      </c>
      <c r="B17" s="69"/>
      <c r="C17" s="180">
        <v>78265</v>
      </c>
      <c r="D17" s="180">
        <v>78265</v>
      </c>
      <c r="E17" s="70"/>
      <c r="F17" s="69">
        <v>58770</v>
      </c>
      <c r="G17" s="69">
        <v>19495</v>
      </c>
      <c r="H17" s="70">
        <v>33.1716862344734</v>
      </c>
    </row>
    <row r="18" ht="28.5" customHeight="1" spans="1:8">
      <c r="A18" s="201" t="s">
        <v>626</v>
      </c>
      <c r="B18" s="69"/>
      <c r="C18" s="180">
        <v>1146023</v>
      </c>
      <c r="D18" s="180">
        <v>1146023</v>
      </c>
      <c r="E18" s="70"/>
      <c r="F18" s="69">
        <v>542236</v>
      </c>
      <c r="G18" s="69">
        <v>603787</v>
      </c>
      <c r="H18" s="70">
        <v>111.351330417014</v>
      </c>
    </row>
    <row r="19" customHeight="1" spans="2:5">
      <c r="B19" s="84"/>
      <c r="C19" s="84"/>
      <c r="E19" s="84"/>
    </row>
    <row r="20" customHeight="1" spans="2:5">
      <c r="B20" s="84"/>
      <c r="C20" s="84"/>
      <c r="E20" s="84"/>
    </row>
    <row r="21" customHeight="1" spans="2:5">
      <c r="B21" s="84"/>
      <c r="C21" s="84"/>
      <c r="E21" s="84"/>
    </row>
    <row r="22" customHeight="1" spans="2:5">
      <c r="B22" s="84"/>
      <c r="C22" s="84"/>
      <c r="E22" s="84"/>
    </row>
    <row r="23" customHeight="1" spans="2:5">
      <c r="B23" s="84"/>
      <c r="C23" s="84"/>
      <c r="E23" s="84"/>
    </row>
    <row r="24" customHeight="1" spans="2:5">
      <c r="B24" s="84"/>
      <c r="C24" s="84"/>
      <c r="E24" s="84"/>
    </row>
    <row r="25" customHeight="1" spans="2:5">
      <c r="B25" s="84"/>
      <c r="C25" s="84"/>
      <c r="E25" s="84"/>
    </row>
    <row r="26" customHeight="1" spans="2:5">
      <c r="B26" s="84"/>
      <c r="C26" s="84"/>
      <c r="E26" s="84"/>
    </row>
    <row r="27" customHeight="1" spans="2:5">
      <c r="B27" s="84"/>
      <c r="C27" s="84"/>
      <c r="E27" s="84"/>
    </row>
    <row r="28" customHeight="1" spans="2:5">
      <c r="B28" s="84"/>
      <c r="C28" s="84"/>
      <c r="E28" s="84"/>
    </row>
    <row r="29" customHeight="1" spans="2:5">
      <c r="B29" s="84"/>
      <c r="C29" s="84"/>
      <c r="E29" s="84"/>
    </row>
    <row r="30" customHeight="1" spans="2:5">
      <c r="B30" s="84"/>
      <c r="C30" s="84"/>
      <c r="E30" s="84"/>
    </row>
    <row r="31" customHeight="1" spans="2:5">
      <c r="B31" s="84"/>
      <c r="C31" s="84"/>
      <c r="E31" s="84"/>
    </row>
    <row r="32" customHeight="1" spans="2:5">
      <c r="B32" s="84"/>
      <c r="C32" s="84"/>
      <c r="E32" s="84"/>
    </row>
    <row r="33" customHeight="1" spans="2:5">
      <c r="B33" s="84"/>
      <c r="C33" s="84"/>
      <c r="E33" s="84"/>
    </row>
    <row r="34" customHeight="1" spans="2:5">
      <c r="B34" s="84"/>
      <c r="C34" s="84"/>
      <c r="E34" s="84"/>
    </row>
    <row r="35" customHeight="1" spans="2:5">
      <c r="B35" s="84"/>
      <c r="C35" s="84"/>
      <c r="E35" s="84"/>
    </row>
    <row r="36" customHeight="1" spans="2:5">
      <c r="B36" s="84"/>
      <c r="C36" s="84"/>
      <c r="E36" s="84"/>
    </row>
    <row r="37" customHeight="1" spans="2:5">
      <c r="B37" s="84"/>
      <c r="C37" s="84"/>
      <c r="E37" s="84"/>
    </row>
    <row r="38" customHeight="1" spans="2:5">
      <c r="B38" s="84"/>
      <c r="C38" s="84"/>
      <c r="E38" s="84"/>
    </row>
    <row r="39" customHeight="1" spans="2:5">
      <c r="B39" s="84"/>
      <c r="C39" s="84"/>
      <c r="E39" s="84"/>
    </row>
    <row r="40" customHeight="1" spans="2:5">
      <c r="B40" s="84"/>
      <c r="C40" s="84"/>
      <c r="E40" s="84"/>
    </row>
    <row r="41" customHeight="1" spans="2:5">
      <c r="B41" s="84"/>
      <c r="C41" s="84"/>
      <c r="E41" s="84"/>
    </row>
    <row r="42" customHeight="1" spans="2:5">
      <c r="B42" s="84"/>
      <c r="C42" s="84"/>
      <c r="E42" s="84"/>
    </row>
    <row r="43" customHeight="1" spans="2:5">
      <c r="B43" s="84"/>
      <c r="C43" s="84"/>
      <c r="E43" s="84"/>
    </row>
    <row r="44" customHeight="1" spans="2:5">
      <c r="B44" s="84"/>
      <c r="C44" s="84"/>
      <c r="E44" s="84"/>
    </row>
    <row r="45" customHeight="1" spans="2:5">
      <c r="B45" s="84"/>
      <c r="C45" s="84"/>
      <c r="E45" s="84"/>
    </row>
    <row r="46" customHeight="1" spans="2:5">
      <c r="B46" s="84"/>
      <c r="C46" s="84"/>
      <c r="E46" s="84"/>
    </row>
    <row r="47" customHeight="1" spans="2:5">
      <c r="B47" s="84"/>
      <c r="C47" s="84"/>
      <c r="E47" s="84"/>
    </row>
    <row r="48" customHeight="1" spans="2:5">
      <c r="B48" s="84"/>
      <c r="C48" s="84"/>
      <c r="E48" s="84"/>
    </row>
    <row r="49" customHeight="1" spans="2:5">
      <c r="B49" s="84"/>
      <c r="C49" s="84"/>
      <c r="E49" s="84"/>
    </row>
    <row r="50" customHeight="1" spans="2:5">
      <c r="B50" s="84"/>
      <c r="C50" s="84"/>
      <c r="E50" s="84"/>
    </row>
    <row r="51" customHeight="1" spans="2:5">
      <c r="B51" s="84"/>
      <c r="C51" s="84"/>
      <c r="E51" s="84"/>
    </row>
    <row r="52" customHeight="1" spans="2:5">
      <c r="B52" s="84"/>
      <c r="C52" s="84"/>
      <c r="E52" s="84"/>
    </row>
    <row r="53" customHeight="1" spans="2:5">
      <c r="B53" s="84"/>
      <c r="C53" s="84"/>
      <c r="E53" s="84"/>
    </row>
    <row r="54" customHeight="1" spans="2:5">
      <c r="B54" s="84"/>
      <c r="C54" s="84"/>
      <c r="E54" s="84"/>
    </row>
    <row r="55" customHeight="1" spans="2:5">
      <c r="B55" s="84"/>
      <c r="C55" s="84"/>
      <c r="E55" s="84"/>
    </row>
    <row r="56" customHeight="1" spans="2:5">
      <c r="B56" s="84"/>
      <c r="C56" s="84"/>
      <c r="E56" s="84"/>
    </row>
    <row r="57" customHeight="1" spans="2:5">
      <c r="B57" s="84"/>
      <c r="C57" s="84"/>
      <c r="E57" s="84"/>
    </row>
    <row r="58" customHeight="1" spans="2:5">
      <c r="B58" s="84"/>
      <c r="C58" s="84"/>
      <c r="E58" s="84"/>
    </row>
    <row r="59" customHeight="1" spans="2:5">
      <c r="B59" s="84"/>
      <c r="C59" s="84"/>
      <c r="E59" s="84"/>
    </row>
    <row r="60" customHeight="1" spans="2:5">
      <c r="B60" s="84"/>
      <c r="C60" s="84"/>
      <c r="E60" s="84"/>
    </row>
    <row r="61" customHeight="1" spans="2:5">
      <c r="B61" s="84"/>
      <c r="C61" s="84"/>
      <c r="E61" s="84"/>
    </row>
    <row r="62" customHeight="1" spans="2:5">
      <c r="B62" s="84"/>
      <c r="C62" s="84"/>
      <c r="E62" s="84"/>
    </row>
    <row r="63" customHeight="1" spans="2:5">
      <c r="B63" s="84"/>
      <c r="C63" s="84"/>
      <c r="E63" s="84"/>
    </row>
    <row r="64" customHeight="1" spans="2:5">
      <c r="B64" s="84"/>
      <c r="C64" s="84"/>
      <c r="E64" s="84"/>
    </row>
    <row r="65" customHeight="1" spans="2:5">
      <c r="B65" s="84"/>
      <c r="C65" s="84"/>
      <c r="E65" s="84"/>
    </row>
    <row r="66" customHeight="1" spans="2:5">
      <c r="B66" s="84"/>
      <c r="C66" s="84"/>
      <c r="E66" s="84"/>
    </row>
    <row r="67" customHeight="1" spans="2:5">
      <c r="B67" s="84"/>
      <c r="C67" s="84"/>
      <c r="E67" s="84"/>
    </row>
    <row r="68" customHeight="1" spans="2:5">
      <c r="B68" s="84"/>
      <c r="C68" s="84"/>
      <c r="E68" s="84"/>
    </row>
    <row r="69" customHeight="1" spans="2:5">
      <c r="B69" s="84"/>
      <c r="C69" s="84"/>
      <c r="E69" s="84"/>
    </row>
    <row r="70" customHeight="1" spans="2:5">
      <c r="B70" s="84"/>
      <c r="C70" s="84"/>
      <c r="E70" s="84"/>
    </row>
    <row r="71" customHeight="1" spans="2:5">
      <c r="B71" s="84"/>
      <c r="C71" s="84"/>
      <c r="E71" s="84"/>
    </row>
    <row r="72" customHeight="1" spans="2:5">
      <c r="B72" s="84"/>
      <c r="C72" s="84"/>
      <c r="E72" s="84"/>
    </row>
    <row r="73" customHeight="1" spans="2:5">
      <c r="B73" s="84"/>
      <c r="C73" s="84"/>
      <c r="E73" s="84"/>
    </row>
    <row r="74" customHeight="1" spans="2:5">
      <c r="B74" s="84"/>
      <c r="C74" s="84"/>
      <c r="E74" s="84"/>
    </row>
    <row r="75" customHeight="1" spans="2:5">
      <c r="B75" s="84"/>
      <c r="C75" s="84"/>
      <c r="E75" s="84"/>
    </row>
    <row r="76" customHeight="1" spans="2:5">
      <c r="B76" s="84"/>
      <c r="C76" s="84"/>
      <c r="E76" s="84"/>
    </row>
    <row r="77" customHeight="1" spans="2:5">
      <c r="B77" s="84"/>
      <c r="C77" s="84"/>
      <c r="E77" s="84"/>
    </row>
    <row r="78" customHeight="1" spans="2:5">
      <c r="B78" s="84"/>
      <c r="C78" s="84"/>
      <c r="E78" s="84"/>
    </row>
    <row r="79" customHeight="1" spans="2:5">
      <c r="B79" s="84"/>
      <c r="C79" s="84"/>
      <c r="E79" s="84"/>
    </row>
    <row r="80" customHeight="1" spans="2:5">
      <c r="B80" s="84"/>
      <c r="C80" s="84"/>
      <c r="E80" s="84"/>
    </row>
  </sheetData>
  <mergeCells count="3">
    <mergeCell ref="A1:H1"/>
    <mergeCell ref="E2:F2"/>
    <mergeCell ref="G2:H2"/>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0"/>
  <sheetViews>
    <sheetView showGridLines="0" showZeros="0" workbookViewId="0">
      <pane xSplit="1" ySplit="3" topLeftCell="B4" activePane="bottomRight" state="frozen"/>
      <selection/>
      <selection pane="topRight"/>
      <selection pane="bottomLeft"/>
      <selection pane="bottomRight" activeCell="J42" sqref="J42"/>
    </sheetView>
  </sheetViews>
  <sheetFormatPr defaultColWidth="9" defaultRowHeight="17.1" customHeight="1"/>
  <cols>
    <col min="1" max="1" width="20.5" style="55" customWidth="1"/>
    <col min="2" max="3" width="8.5" style="58" customWidth="1"/>
    <col min="4" max="4" width="8.5" style="84" customWidth="1"/>
    <col min="5" max="5" width="5.125" style="58" customWidth="1"/>
    <col min="6" max="6" width="8.5" style="84" customWidth="1"/>
    <col min="7" max="7" width="7.625" style="59" customWidth="1"/>
    <col min="8" max="8" width="5.75" style="59" customWidth="1"/>
    <col min="9" max="16384" width="9" style="3"/>
  </cols>
  <sheetData>
    <row r="1" ht="33" customHeight="1" spans="1:8">
      <c r="A1" s="60" t="s">
        <v>627</v>
      </c>
      <c r="B1" s="60"/>
      <c r="C1" s="60"/>
      <c r="D1" s="60"/>
      <c r="E1" s="60"/>
      <c r="F1" s="60"/>
      <c r="G1" s="60"/>
      <c r="H1" s="60"/>
    </row>
    <row r="2" ht="21.95" customHeight="1" spans="1:8">
      <c r="A2" s="61" t="s">
        <v>628</v>
      </c>
      <c r="B2" s="101"/>
      <c r="C2" s="101"/>
      <c r="D2" s="101"/>
      <c r="E2" s="102" t="s">
        <v>604</v>
      </c>
      <c r="F2" s="102"/>
      <c r="G2" s="64" t="s">
        <v>2</v>
      </c>
      <c r="H2" s="64"/>
    </row>
    <row r="3" s="54" customFormat="1" ht="30" customHeight="1" spans="1:8">
      <c r="A3" s="65" t="s">
        <v>3</v>
      </c>
      <c r="B3" s="66" t="s">
        <v>605</v>
      </c>
      <c r="C3" s="66" t="s">
        <v>606</v>
      </c>
      <c r="D3" s="66" t="s">
        <v>607</v>
      </c>
      <c r="E3" s="67" t="s">
        <v>608</v>
      </c>
      <c r="F3" s="66" t="s">
        <v>609</v>
      </c>
      <c r="G3" s="66" t="s">
        <v>610</v>
      </c>
      <c r="H3" s="66" t="s">
        <v>611</v>
      </c>
    </row>
    <row r="4" ht="21" customHeight="1" spans="1:9">
      <c r="A4" s="71" t="s">
        <v>629</v>
      </c>
      <c r="B4" s="106">
        <f>SUM(B5,B43:B48)</f>
        <v>1485955</v>
      </c>
      <c r="C4" s="106">
        <f>SUM(C5,C43:C48)</f>
        <v>1479021</v>
      </c>
      <c r="D4" s="106">
        <f>SUM(D5,D43:D48)</f>
        <v>2211636</v>
      </c>
      <c r="E4" s="70">
        <f>IF(C4=0,"",SUM(D4/C4)*100)</f>
        <v>149.533779439237</v>
      </c>
      <c r="F4" s="106">
        <f>SUM(F5,F43:F48)</f>
        <v>1381676</v>
      </c>
      <c r="G4" s="106">
        <f>D4-F4</f>
        <v>829960</v>
      </c>
      <c r="H4" s="70">
        <f>IF(F4=0,"",SUM(G4/F4)*100)</f>
        <v>60.069075528561</v>
      </c>
      <c r="I4" s="104"/>
    </row>
    <row r="5" ht="20.1" customHeight="1" spans="1:9">
      <c r="A5" s="71" t="s">
        <v>630</v>
      </c>
      <c r="B5" s="180">
        <f>SUM(B6,B10,B12,B21,B26,B30,B32,B33,B35,B40,B41,B42)</f>
        <v>1003637</v>
      </c>
      <c r="C5" s="180">
        <f>SUM(C6,C10,C12,C21,C26,C30,C32,C33,C35,C40,C41,C42)</f>
        <v>1056355</v>
      </c>
      <c r="D5" s="180">
        <f>SUM(D6,D10,D12,D21,D26,D30,D32,D33,D35,D40,D41,D42)</f>
        <v>701552</v>
      </c>
      <c r="E5" s="70">
        <f t="shared" ref="E5:E43" si="0">IF(C5=0,"",SUM(D5/C5)*100)</f>
        <v>66.412522305475</v>
      </c>
      <c r="F5" s="180">
        <f>SUM(F6,F10,F12,F21,F26,F30,F32,F33,F35,F40,F41,F42)</f>
        <v>723793</v>
      </c>
      <c r="G5" s="69">
        <f t="shared" ref="G5:G48" si="1">D5-F5</f>
        <v>-22241</v>
      </c>
      <c r="H5" s="70">
        <f t="shared" ref="H5:H48" si="2">IF(F5=0,"",SUM(G5/F5)*100)</f>
        <v>-3.07283988654215</v>
      </c>
      <c r="I5" s="104"/>
    </row>
    <row r="6" ht="24.95" customHeight="1" spans="1:10">
      <c r="A6" s="103" t="s">
        <v>631</v>
      </c>
      <c r="B6" s="106">
        <f>SUM(B7:B8)</f>
        <v>47</v>
      </c>
      <c r="C6" s="106">
        <f>SUM(C7:C9)</f>
        <v>476</v>
      </c>
      <c r="D6" s="106">
        <f>SUM(D7:D8)</f>
        <v>144</v>
      </c>
      <c r="E6" s="70">
        <f t="shared" si="0"/>
        <v>30.2521008403361</v>
      </c>
      <c r="F6" s="106">
        <f>SUM(F7:F8)</f>
        <v>95</v>
      </c>
      <c r="G6" s="106">
        <f t="shared" si="1"/>
        <v>49</v>
      </c>
      <c r="H6" s="70">
        <f t="shared" si="2"/>
        <v>51.5789473684211</v>
      </c>
      <c r="J6" s="104"/>
    </row>
    <row r="7" ht="26.1" customHeight="1" spans="1:8">
      <c r="A7" s="197" t="s">
        <v>632</v>
      </c>
      <c r="B7" s="106">
        <v>47</v>
      </c>
      <c r="C7" s="106">
        <v>150</v>
      </c>
      <c r="D7" s="180">
        <v>55</v>
      </c>
      <c r="E7" s="70">
        <f t="shared" si="0"/>
        <v>36.6666666666667</v>
      </c>
      <c r="F7" s="180">
        <v>72</v>
      </c>
      <c r="G7" s="106">
        <f t="shared" si="1"/>
        <v>-17</v>
      </c>
      <c r="H7" s="70">
        <f t="shared" si="2"/>
        <v>-23.6111111111111</v>
      </c>
    </row>
    <row r="8" ht="20.1" customHeight="1" spans="1:8">
      <c r="A8" s="197" t="s">
        <v>633</v>
      </c>
      <c r="B8" s="106">
        <v>0</v>
      </c>
      <c r="C8" s="106">
        <v>325</v>
      </c>
      <c r="D8" s="180">
        <v>89</v>
      </c>
      <c r="E8" s="70">
        <f t="shared" si="0"/>
        <v>27.3846153846154</v>
      </c>
      <c r="F8" s="180">
        <v>23</v>
      </c>
      <c r="G8" s="106">
        <f t="shared" si="1"/>
        <v>66</v>
      </c>
      <c r="H8" s="70">
        <f t="shared" si="2"/>
        <v>286.95652173913</v>
      </c>
    </row>
    <row r="9" ht="36" spans="1:8">
      <c r="A9" s="197" t="s">
        <v>634</v>
      </c>
      <c r="B9" s="106"/>
      <c r="C9" s="106">
        <v>1</v>
      </c>
      <c r="D9" s="180"/>
      <c r="E9" s="70"/>
      <c r="F9" s="180"/>
      <c r="G9" s="106"/>
      <c r="H9" s="70"/>
    </row>
    <row r="10" ht="20.1" customHeight="1" spans="1:8">
      <c r="A10" s="103" t="s">
        <v>635</v>
      </c>
      <c r="B10" s="106">
        <f>SUM(B11)</f>
        <v>0</v>
      </c>
      <c r="C10" s="106">
        <f>SUM(C11)</f>
        <v>50096</v>
      </c>
      <c r="D10" s="106">
        <f>SUM(D11)</f>
        <v>9660</v>
      </c>
      <c r="E10" s="70">
        <f t="shared" si="0"/>
        <v>19.2829766847653</v>
      </c>
      <c r="F10" s="106">
        <f>SUM(F11)</f>
        <v>0</v>
      </c>
      <c r="G10" s="106">
        <f t="shared" si="1"/>
        <v>9660</v>
      </c>
      <c r="H10" s="70" t="str">
        <f t="shared" si="2"/>
        <v/>
      </c>
    </row>
    <row r="11" ht="24" spans="1:8">
      <c r="A11" s="103" t="s">
        <v>636</v>
      </c>
      <c r="B11" s="106"/>
      <c r="C11" s="106">
        <v>50096</v>
      </c>
      <c r="D11" s="180">
        <v>9660</v>
      </c>
      <c r="E11" s="70"/>
      <c r="F11" s="180"/>
      <c r="G11" s="106"/>
      <c r="H11" s="70"/>
    </row>
    <row r="12" ht="20.1" customHeight="1" spans="1:8">
      <c r="A12" s="103" t="s">
        <v>637</v>
      </c>
      <c r="B12" s="106">
        <f>SUM(B13:B20)</f>
        <v>881021</v>
      </c>
      <c r="C12" s="106">
        <f>SUM(C13:C20)</f>
        <v>288454</v>
      </c>
      <c r="D12" s="106">
        <f>SUM(D13:D20)</f>
        <v>235591</v>
      </c>
      <c r="E12" s="70">
        <f t="shared" si="0"/>
        <v>81.6736810721987</v>
      </c>
      <c r="F12" s="106">
        <f>SUM(F13:F20)</f>
        <v>284978</v>
      </c>
      <c r="G12" s="106">
        <f t="shared" si="1"/>
        <v>-49387</v>
      </c>
      <c r="H12" s="70">
        <f t="shared" si="2"/>
        <v>-17.330109692678</v>
      </c>
    </row>
    <row r="13" ht="26.1" customHeight="1" spans="1:8">
      <c r="A13" s="103" t="s">
        <v>638</v>
      </c>
      <c r="B13" s="106">
        <v>845557</v>
      </c>
      <c r="C13" s="106">
        <v>221349</v>
      </c>
      <c r="D13" s="180">
        <v>207026</v>
      </c>
      <c r="E13" s="70">
        <f t="shared" si="0"/>
        <v>93.5292230821011</v>
      </c>
      <c r="F13" s="180">
        <v>262132</v>
      </c>
      <c r="G13" s="106">
        <f t="shared" si="1"/>
        <v>-55106</v>
      </c>
      <c r="H13" s="70">
        <f t="shared" si="2"/>
        <v>-21.0222330734134</v>
      </c>
    </row>
    <row r="14" ht="26.1" customHeight="1" spans="1:8">
      <c r="A14" s="103" t="s">
        <v>639</v>
      </c>
      <c r="B14" s="106"/>
      <c r="C14" s="106">
        <v>0</v>
      </c>
      <c r="D14" s="180">
        <v>0</v>
      </c>
      <c r="E14" s="70" t="str">
        <f t="shared" si="0"/>
        <v/>
      </c>
      <c r="F14" s="180">
        <v>0</v>
      </c>
      <c r="G14" s="106">
        <f t="shared" si="1"/>
        <v>0</v>
      </c>
      <c r="H14" s="70" t="str">
        <f t="shared" si="2"/>
        <v/>
      </c>
    </row>
    <row r="15" ht="26.1" customHeight="1" spans="1:8">
      <c r="A15" s="103" t="s">
        <v>640</v>
      </c>
      <c r="B15" s="106"/>
      <c r="C15" s="106">
        <v>0</v>
      </c>
      <c r="D15" s="180">
        <v>0</v>
      </c>
      <c r="E15" s="70" t="str">
        <f t="shared" si="0"/>
        <v/>
      </c>
      <c r="F15" s="180">
        <v>0</v>
      </c>
      <c r="G15" s="106">
        <f t="shared" si="1"/>
        <v>0</v>
      </c>
      <c r="H15" s="70" t="str">
        <f t="shared" si="2"/>
        <v/>
      </c>
    </row>
    <row r="16" ht="26.1" customHeight="1" spans="1:8">
      <c r="A16" s="103" t="s">
        <v>641</v>
      </c>
      <c r="B16" s="106">
        <v>19728</v>
      </c>
      <c r="C16" s="106">
        <v>18085</v>
      </c>
      <c r="D16" s="180">
        <v>15165</v>
      </c>
      <c r="E16" s="70">
        <f t="shared" si="0"/>
        <v>83.8540226707216</v>
      </c>
      <c r="F16" s="180">
        <v>16050</v>
      </c>
      <c r="G16" s="106">
        <f t="shared" si="1"/>
        <v>-885</v>
      </c>
      <c r="H16" s="70">
        <f t="shared" si="2"/>
        <v>-5.51401869158879</v>
      </c>
    </row>
    <row r="17" ht="20.1" customHeight="1" spans="1:8">
      <c r="A17" s="103" t="s">
        <v>642</v>
      </c>
      <c r="B17" s="106">
        <v>5736</v>
      </c>
      <c r="C17" s="180">
        <v>7459</v>
      </c>
      <c r="D17" s="180">
        <v>6486</v>
      </c>
      <c r="E17" s="180">
        <f t="shared" si="0"/>
        <v>86.9553559458372</v>
      </c>
      <c r="F17" s="180">
        <v>6796</v>
      </c>
      <c r="G17" s="106">
        <f t="shared" si="1"/>
        <v>-310</v>
      </c>
      <c r="H17" s="70">
        <f t="shared" si="2"/>
        <v>-4.56150676868746</v>
      </c>
    </row>
    <row r="18" ht="26.1" customHeight="1" spans="1:8">
      <c r="A18" s="103" t="s">
        <v>643</v>
      </c>
      <c r="B18" s="106"/>
      <c r="C18" s="180"/>
      <c r="D18" s="180"/>
      <c r="E18" s="180"/>
      <c r="F18" s="180"/>
      <c r="G18" s="106"/>
      <c r="H18" s="70"/>
    </row>
    <row r="19" ht="36" customHeight="1" spans="1:8">
      <c r="A19" s="103" t="s">
        <v>644</v>
      </c>
      <c r="B19" s="106">
        <v>10000</v>
      </c>
      <c r="C19" s="180"/>
      <c r="D19" s="180"/>
      <c r="E19" s="180"/>
      <c r="F19" s="180"/>
      <c r="G19" s="106"/>
      <c r="H19" s="70"/>
    </row>
    <row r="20" ht="24" spans="1:8">
      <c r="A20" s="103" t="s">
        <v>636</v>
      </c>
      <c r="B20" s="106"/>
      <c r="C20" s="180">
        <v>41561</v>
      </c>
      <c r="D20" s="180">
        <v>6914</v>
      </c>
      <c r="E20" s="180"/>
      <c r="F20" s="180"/>
      <c r="G20" s="106"/>
      <c r="H20" s="70"/>
    </row>
    <row r="21" ht="20.1" customHeight="1" spans="1:8">
      <c r="A21" s="103" t="s">
        <v>645</v>
      </c>
      <c r="B21" s="180">
        <f>SUM(B22:B25)</f>
        <v>13066</v>
      </c>
      <c r="C21" s="180">
        <f>SUM(C22:C25)</f>
        <v>179482</v>
      </c>
      <c r="D21" s="180">
        <f>SUM(D22:D25)</f>
        <v>17693</v>
      </c>
      <c r="E21" s="180">
        <f t="shared" si="0"/>
        <v>9.85781303974772</v>
      </c>
      <c r="F21" s="180">
        <f>SUM(F22:F25)</f>
        <v>8842</v>
      </c>
      <c r="G21" s="106">
        <f t="shared" si="1"/>
        <v>8851</v>
      </c>
      <c r="H21" s="70">
        <f t="shared" si="2"/>
        <v>100.101786926035</v>
      </c>
    </row>
    <row r="22" ht="26.1" customHeight="1" spans="1:8">
      <c r="A22" s="103" t="s">
        <v>646</v>
      </c>
      <c r="B22" s="106">
        <v>1506</v>
      </c>
      <c r="C22" s="180">
        <v>1487</v>
      </c>
      <c r="D22" s="180">
        <v>788</v>
      </c>
      <c r="E22" s="180">
        <f t="shared" si="0"/>
        <v>52.9926025554808</v>
      </c>
      <c r="F22" s="180">
        <v>743</v>
      </c>
      <c r="G22" s="106">
        <f t="shared" si="1"/>
        <v>45</v>
      </c>
      <c r="H22" s="70">
        <f t="shared" si="2"/>
        <v>6.05652759084791</v>
      </c>
    </row>
    <row r="23" ht="26.1" customHeight="1" spans="1:8">
      <c r="A23" s="103" t="s">
        <v>647</v>
      </c>
      <c r="B23" s="106"/>
      <c r="C23" s="180">
        <v>14300</v>
      </c>
      <c r="D23" s="180">
        <v>1450</v>
      </c>
      <c r="E23" s="180">
        <f t="shared" si="0"/>
        <v>10.1398601398601</v>
      </c>
      <c r="F23" s="180"/>
      <c r="G23" s="106">
        <f t="shared" si="1"/>
        <v>1450</v>
      </c>
      <c r="H23" s="70" t="str">
        <f t="shared" si="2"/>
        <v/>
      </c>
    </row>
    <row r="24" ht="26.1" customHeight="1" spans="1:8">
      <c r="A24" s="103" t="s">
        <v>648</v>
      </c>
      <c r="B24" s="106">
        <v>11560</v>
      </c>
      <c r="C24" s="106">
        <v>24785</v>
      </c>
      <c r="D24" s="180">
        <v>12638</v>
      </c>
      <c r="E24" s="70">
        <f t="shared" si="0"/>
        <v>50.9905184587452</v>
      </c>
      <c r="F24" s="180">
        <v>8099</v>
      </c>
      <c r="G24" s="106">
        <f t="shared" si="1"/>
        <v>4539</v>
      </c>
      <c r="H24" s="70">
        <f t="shared" si="2"/>
        <v>56.043956043956</v>
      </c>
    </row>
    <row r="25" ht="26.1" customHeight="1" spans="1:8">
      <c r="A25" s="103" t="s">
        <v>636</v>
      </c>
      <c r="B25" s="106"/>
      <c r="C25" s="106">
        <v>138910</v>
      </c>
      <c r="D25" s="180">
        <v>2817</v>
      </c>
      <c r="E25" s="70"/>
      <c r="F25" s="180"/>
      <c r="G25" s="106"/>
      <c r="H25" s="70"/>
    </row>
    <row r="26" ht="20.1" customHeight="1" spans="1:8">
      <c r="A26" s="103" t="s">
        <v>649</v>
      </c>
      <c r="B26" s="180">
        <f>SUM(B27:B29)</f>
        <v>9754</v>
      </c>
      <c r="C26" s="180">
        <f>SUM(C27:C29)</f>
        <v>50428</v>
      </c>
      <c r="D26" s="180">
        <f>SUM(D27:D29)</f>
        <v>40813</v>
      </c>
      <c r="E26" s="180">
        <f t="shared" si="0"/>
        <v>80.9332117077814</v>
      </c>
      <c r="F26" s="180">
        <f>SUM(F27:F29)</f>
        <v>28875</v>
      </c>
      <c r="G26" s="106">
        <f t="shared" si="1"/>
        <v>11938</v>
      </c>
      <c r="H26" s="70">
        <f t="shared" si="2"/>
        <v>41.3437229437229</v>
      </c>
    </row>
    <row r="27" ht="20.1" customHeight="1" spans="1:8">
      <c r="A27" s="103" t="s">
        <v>650</v>
      </c>
      <c r="B27" s="106">
        <v>9745</v>
      </c>
      <c r="C27" s="180">
        <v>10793</v>
      </c>
      <c r="D27" s="180">
        <v>7029</v>
      </c>
      <c r="E27" s="180">
        <f t="shared" si="0"/>
        <v>65.1255443342907</v>
      </c>
      <c r="F27" s="180">
        <v>6147</v>
      </c>
      <c r="G27" s="106">
        <f t="shared" si="1"/>
        <v>882</v>
      </c>
      <c r="H27" s="70">
        <f t="shared" si="2"/>
        <v>14.3484626647145</v>
      </c>
    </row>
    <row r="28" ht="20.1" customHeight="1" spans="1:8">
      <c r="A28" s="103" t="s">
        <v>651</v>
      </c>
      <c r="B28" s="106">
        <v>9</v>
      </c>
      <c r="C28" s="180">
        <v>6116</v>
      </c>
      <c r="D28" s="180">
        <v>284</v>
      </c>
      <c r="E28" s="180">
        <f t="shared" si="0"/>
        <v>4.64355788096795</v>
      </c>
      <c r="F28" s="180">
        <v>3728</v>
      </c>
      <c r="G28" s="106">
        <f t="shared" si="1"/>
        <v>-3444</v>
      </c>
      <c r="H28" s="70">
        <f t="shared" si="2"/>
        <v>-92.381974248927</v>
      </c>
    </row>
    <row r="29" ht="26.1" customHeight="1" spans="1:8">
      <c r="A29" s="103" t="s">
        <v>652</v>
      </c>
      <c r="B29" s="106"/>
      <c r="C29" s="180">
        <v>33519</v>
      </c>
      <c r="D29" s="180">
        <v>33500</v>
      </c>
      <c r="E29" s="180">
        <f t="shared" si="0"/>
        <v>99.9433157313762</v>
      </c>
      <c r="F29" s="180">
        <v>19000</v>
      </c>
      <c r="G29" s="106">
        <f t="shared" si="1"/>
        <v>14500</v>
      </c>
      <c r="H29" s="70">
        <f t="shared" si="2"/>
        <v>76.3157894736842</v>
      </c>
    </row>
    <row r="30" ht="20.1" customHeight="1" spans="1:8">
      <c r="A30" s="103" t="s">
        <v>653</v>
      </c>
      <c r="B30" s="180">
        <f>SUM(B31)</f>
        <v>0</v>
      </c>
      <c r="C30" s="180">
        <f>SUM(C31)</f>
        <v>41000</v>
      </c>
      <c r="D30" s="180">
        <f>SUM(D31)</f>
        <v>36857</v>
      </c>
      <c r="E30" s="180">
        <f t="shared" si="0"/>
        <v>89.8951219512195</v>
      </c>
      <c r="F30" s="180">
        <f>SUM(F31)</f>
        <v>0</v>
      </c>
      <c r="G30" s="106">
        <f t="shared" si="1"/>
        <v>36857</v>
      </c>
      <c r="H30" s="70" t="str">
        <f t="shared" si="2"/>
        <v/>
      </c>
    </row>
    <row r="31" ht="24" spans="1:8">
      <c r="A31" s="103" t="s">
        <v>636</v>
      </c>
      <c r="B31" s="106"/>
      <c r="C31" s="180">
        <v>41000</v>
      </c>
      <c r="D31" s="180">
        <v>36857</v>
      </c>
      <c r="E31" s="180"/>
      <c r="F31" s="180"/>
      <c r="G31" s="106"/>
      <c r="H31" s="70"/>
    </row>
    <row r="32" ht="20.1" customHeight="1" spans="1:8">
      <c r="A32" s="103" t="s">
        <v>654</v>
      </c>
      <c r="B32" s="106"/>
      <c r="C32" s="180"/>
      <c r="D32" s="180"/>
      <c r="E32" s="180" t="str">
        <f t="shared" si="0"/>
        <v/>
      </c>
      <c r="F32" s="180"/>
      <c r="G32" s="106">
        <f t="shared" si="1"/>
        <v>0</v>
      </c>
      <c r="H32" s="70" t="str">
        <f t="shared" si="2"/>
        <v/>
      </c>
    </row>
    <row r="33" ht="20.1" customHeight="1" spans="1:8">
      <c r="A33" s="103" t="s">
        <v>655</v>
      </c>
      <c r="B33" s="106"/>
      <c r="C33" s="180">
        <f>SUM(C34)</f>
        <v>105</v>
      </c>
      <c r="D33" s="180"/>
      <c r="E33" s="180"/>
      <c r="F33" s="180"/>
      <c r="G33" s="106"/>
      <c r="H33" s="70"/>
    </row>
    <row r="34" ht="24" spans="1:8">
      <c r="A34" s="103" t="s">
        <v>636</v>
      </c>
      <c r="B34" s="106"/>
      <c r="C34" s="180">
        <v>105</v>
      </c>
      <c r="D34" s="180"/>
      <c r="E34" s="180"/>
      <c r="F34" s="180"/>
      <c r="G34" s="106"/>
      <c r="H34" s="70"/>
    </row>
    <row r="35" ht="20.1" customHeight="1" spans="1:8">
      <c r="A35" s="103" t="s">
        <v>656</v>
      </c>
      <c r="B35" s="106">
        <f>SUM(B36:B39)</f>
        <v>4214</v>
      </c>
      <c r="C35" s="106">
        <f>SUM(C36:C39)</f>
        <v>330557</v>
      </c>
      <c r="D35" s="106">
        <f>SUM(D36:D39)</f>
        <v>257017</v>
      </c>
      <c r="E35" s="70">
        <f t="shared" si="0"/>
        <v>77.7527022570994</v>
      </c>
      <c r="F35" s="106">
        <f>SUM(F36:F39)</f>
        <v>302430</v>
      </c>
      <c r="G35" s="106">
        <f t="shared" si="1"/>
        <v>-45413</v>
      </c>
      <c r="H35" s="70">
        <f t="shared" si="2"/>
        <v>-15.0160367688391</v>
      </c>
    </row>
    <row r="36" ht="26.1" customHeight="1" spans="1:8">
      <c r="A36" s="103" t="s">
        <v>657</v>
      </c>
      <c r="B36" s="106">
        <v>162</v>
      </c>
      <c r="C36" s="106">
        <v>279292</v>
      </c>
      <c r="D36" s="180">
        <v>238816</v>
      </c>
      <c r="E36" s="70">
        <f t="shared" si="0"/>
        <v>85.5076407487504</v>
      </c>
      <c r="F36" s="180">
        <v>287044</v>
      </c>
      <c r="G36" s="106">
        <f t="shared" si="1"/>
        <v>-48228</v>
      </c>
      <c r="H36" s="70">
        <f t="shared" si="2"/>
        <v>-16.8016053287998</v>
      </c>
    </row>
    <row r="37" ht="26.1" customHeight="1" spans="1:8">
      <c r="A37" s="103" t="s">
        <v>658</v>
      </c>
      <c r="B37" s="106">
        <v>1523</v>
      </c>
      <c r="C37" s="106">
        <v>4902</v>
      </c>
      <c r="D37" s="180">
        <v>2393</v>
      </c>
      <c r="E37" s="70">
        <f t="shared" si="0"/>
        <v>48.8168094655243</v>
      </c>
      <c r="F37" s="180">
        <v>2454</v>
      </c>
      <c r="G37" s="106">
        <f t="shared" si="1"/>
        <v>-61</v>
      </c>
      <c r="H37" s="70">
        <f t="shared" si="2"/>
        <v>-2.48573757131214</v>
      </c>
    </row>
    <row r="38" ht="20.1" customHeight="1" spans="1:8">
      <c r="A38" s="103" t="s">
        <v>659</v>
      </c>
      <c r="B38" s="106">
        <v>2529</v>
      </c>
      <c r="C38" s="106">
        <v>45783</v>
      </c>
      <c r="D38" s="180">
        <v>15808</v>
      </c>
      <c r="E38" s="70">
        <f t="shared" si="0"/>
        <v>34.528099949763</v>
      </c>
      <c r="F38" s="180">
        <v>12932</v>
      </c>
      <c r="G38" s="106">
        <f t="shared" si="1"/>
        <v>2876</v>
      </c>
      <c r="H38" s="70">
        <f t="shared" si="2"/>
        <v>22.2394061243427</v>
      </c>
    </row>
    <row r="39" ht="24" spans="1:8">
      <c r="A39" s="103" t="s">
        <v>660</v>
      </c>
      <c r="B39" s="106"/>
      <c r="C39" s="106">
        <v>580</v>
      </c>
      <c r="D39" s="180"/>
      <c r="E39" s="70"/>
      <c r="F39" s="180"/>
      <c r="G39" s="106"/>
      <c r="H39" s="70"/>
    </row>
    <row r="40" ht="20.1" customHeight="1" spans="1:8">
      <c r="A40" s="103" t="s">
        <v>661</v>
      </c>
      <c r="B40" s="106">
        <v>95449</v>
      </c>
      <c r="C40" s="180">
        <v>101145</v>
      </c>
      <c r="D40" s="180">
        <v>101145</v>
      </c>
      <c r="E40" s="70">
        <f t="shared" si="0"/>
        <v>100</v>
      </c>
      <c r="F40" s="180">
        <v>94349</v>
      </c>
      <c r="G40" s="106">
        <f t="shared" si="1"/>
        <v>6796</v>
      </c>
      <c r="H40" s="70">
        <f t="shared" si="2"/>
        <v>7.20304401742467</v>
      </c>
    </row>
    <row r="41" ht="20.1" customHeight="1" spans="1:8">
      <c r="A41" s="103" t="s">
        <v>662</v>
      </c>
      <c r="B41" s="106">
        <v>86</v>
      </c>
      <c r="C41" s="180">
        <v>1210</v>
      </c>
      <c r="D41" s="180">
        <v>1210</v>
      </c>
      <c r="E41" s="70">
        <f t="shared" si="0"/>
        <v>100</v>
      </c>
      <c r="F41" s="180">
        <v>504</v>
      </c>
      <c r="G41" s="106">
        <f t="shared" si="1"/>
        <v>706</v>
      </c>
      <c r="H41" s="70">
        <f t="shared" si="2"/>
        <v>140.079365079365</v>
      </c>
    </row>
    <row r="42" ht="26.1" customHeight="1" spans="1:8">
      <c r="A42" s="103" t="s">
        <v>663</v>
      </c>
      <c r="B42" s="106"/>
      <c r="C42" s="180">
        <v>13402</v>
      </c>
      <c r="D42" s="180">
        <v>1422</v>
      </c>
      <c r="E42" s="70">
        <f t="shared" si="0"/>
        <v>10.6103566631846</v>
      </c>
      <c r="F42" s="180">
        <v>3720</v>
      </c>
      <c r="G42" s="106">
        <f t="shared" si="1"/>
        <v>-2298</v>
      </c>
      <c r="H42" s="70">
        <f t="shared" si="2"/>
        <v>-61.7741935483871</v>
      </c>
    </row>
    <row r="43" ht="20.1" customHeight="1" spans="1:8">
      <c r="A43" s="103" t="s">
        <v>664</v>
      </c>
      <c r="B43" s="106"/>
      <c r="C43" s="106"/>
      <c r="D43" s="180"/>
      <c r="E43" s="107" t="str">
        <f t="shared" si="0"/>
        <v/>
      </c>
      <c r="F43" s="180"/>
      <c r="G43" s="106">
        <f t="shared" si="1"/>
        <v>0</v>
      </c>
      <c r="H43" s="70" t="str">
        <f t="shared" si="2"/>
        <v/>
      </c>
    </row>
    <row r="44" ht="26.1" customHeight="1" spans="1:8">
      <c r="A44" s="103" t="s">
        <v>665</v>
      </c>
      <c r="B44" s="106">
        <v>36216</v>
      </c>
      <c r="C44" s="106">
        <v>275964</v>
      </c>
      <c r="D44" s="180">
        <v>974098</v>
      </c>
      <c r="E44" s="107"/>
      <c r="F44" s="180">
        <v>275964</v>
      </c>
      <c r="G44" s="106">
        <f t="shared" si="1"/>
        <v>698134</v>
      </c>
      <c r="H44" s="70">
        <f t="shared" si="2"/>
        <v>252.980098853474</v>
      </c>
    </row>
    <row r="45" ht="20.1" customHeight="1" spans="1:8">
      <c r="A45" s="103" t="s">
        <v>666</v>
      </c>
      <c r="B45" s="106"/>
      <c r="C45" s="106"/>
      <c r="D45" s="180"/>
      <c r="E45" s="107"/>
      <c r="F45" s="180"/>
      <c r="G45" s="106">
        <f t="shared" si="1"/>
        <v>0</v>
      </c>
      <c r="H45" s="70" t="str">
        <f t="shared" si="2"/>
        <v/>
      </c>
    </row>
    <row r="46" ht="20.1" customHeight="1" spans="1:8">
      <c r="A46" s="103" t="s">
        <v>319</v>
      </c>
      <c r="B46" s="106">
        <v>446102</v>
      </c>
      <c r="C46" s="180">
        <v>146702</v>
      </c>
      <c r="D46" s="180">
        <v>146702</v>
      </c>
      <c r="E46" s="107"/>
      <c r="F46" s="180">
        <v>143814</v>
      </c>
      <c r="G46" s="106">
        <f t="shared" si="1"/>
        <v>2888</v>
      </c>
      <c r="H46" s="70">
        <f t="shared" si="2"/>
        <v>2.00814941521688</v>
      </c>
    </row>
    <row r="47" ht="20.1" customHeight="1" spans="1:8">
      <c r="A47" s="105" t="s">
        <v>667</v>
      </c>
      <c r="B47" s="106"/>
      <c r="C47" s="180"/>
      <c r="D47" s="180">
        <v>13424</v>
      </c>
      <c r="E47" s="107"/>
      <c r="F47" s="180"/>
      <c r="G47" s="106"/>
      <c r="H47" s="70"/>
    </row>
    <row r="48" ht="20.1" customHeight="1" spans="1:8">
      <c r="A48" s="103" t="s">
        <v>668</v>
      </c>
      <c r="B48" s="106"/>
      <c r="C48" s="180"/>
      <c r="D48" s="180">
        <v>375860</v>
      </c>
      <c r="E48" s="107"/>
      <c r="F48" s="180">
        <v>238105</v>
      </c>
      <c r="G48" s="106">
        <f t="shared" si="1"/>
        <v>137755</v>
      </c>
      <c r="H48" s="70">
        <f t="shared" si="2"/>
        <v>57.8547279561538</v>
      </c>
    </row>
    <row r="49" customHeight="1" spans="2:5">
      <c r="B49" s="84"/>
      <c r="C49" s="84"/>
      <c r="E49" s="84"/>
    </row>
    <row r="50" customHeight="1" spans="2:5">
      <c r="B50" s="84"/>
      <c r="C50" s="84"/>
      <c r="E50" s="84"/>
    </row>
    <row r="51" customHeight="1" spans="2:5">
      <c r="B51" s="84"/>
      <c r="C51" s="84"/>
      <c r="E51" s="84"/>
    </row>
    <row r="52" customHeight="1" spans="2:5">
      <c r="B52" s="84"/>
      <c r="C52" s="84"/>
      <c r="E52" s="84"/>
    </row>
    <row r="53" customHeight="1" spans="2:5">
      <c r="B53" s="84"/>
      <c r="C53" s="84"/>
      <c r="E53" s="84"/>
    </row>
    <row r="54" customHeight="1" spans="2:5">
      <c r="B54" s="84"/>
      <c r="C54" s="84"/>
      <c r="E54" s="84"/>
    </row>
    <row r="55" customHeight="1" spans="2:5">
      <c r="B55" s="84"/>
      <c r="C55" s="84"/>
      <c r="E55" s="84"/>
    </row>
    <row r="56" customHeight="1" spans="2:5">
      <c r="B56" s="84"/>
      <c r="C56" s="84"/>
      <c r="E56" s="84"/>
    </row>
    <row r="57" customHeight="1" spans="2:5">
      <c r="B57" s="84"/>
      <c r="C57" s="84"/>
      <c r="E57" s="84"/>
    </row>
    <row r="58" customHeight="1" spans="2:5">
      <c r="B58" s="84"/>
      <c r="C58" s="84"/>
      <c r="E58" s="84"/>
    </row>
    <row r="59" customHeight="1" spans="2:5">
      <c r="B59" s="84"/>
      <c r="C59" s="84"/>
      <c r="E59" s="84"/>
    </row>
    <row r="60" customHeight="1" spans="2:5">
      <c r="B60" s="84"/>
      <c r="C60" s="84"/>
      <c r="E60" s="84"/>
    </row>
    <row r="61" customHeight="1" spans="2:5">
      <c r="B61" s="84"/>
      <c r="C61" s="84"/>
      <c r="E61" s="84"/>
    </row>
    <row r="62" customHeight="1" spans="2:5">
      <c r="B62" s="84"/>
      <c r="C62" s="84"/>
      <c r="E62" s="84"/>
    </row>
    <row r="63" customHeight="1" spans="2:5">
      <c r="B63" s="84"/>
      <c r="C63" s="84"/>
      <c r="E63" s="84"/>
    </row>
    <row r="64" customHeight="1" spans="2:5">
      <c r="B64" s="84"/>
      <c r="C64" s="84"/>
      <c r="E64" s="84"/>
    </row>
    <row r="65" customHeight="1" spans="2:5">
      <c r="B65" s="84"/>
      <c r="C65" s="84"/>
      <c r="E65" s="84"/>
    </row>
    <row r="66" customHeight="1" spans="2:5">
      <c r="B66" s="84"/>
      <c r="C66" s="84"/>
      <c r="E66" s="84"/>
    </row>
    <row r="67" customHeight="1" spans="2:5">
      <c r="B67" s="84"/>
      <c r="C67" s="84"/>
      <c r="E67" s="84"/>
    </row>
    <row r="68" customHeight="1" spans="2:5">
      <c r="B68" s="84"/>
      <c r="C68" s="84"/>
      <c r="E68" s="84"/>
    </row>
    <row r="69" customHeight="1" spans="2:5">
      <c r="B69" s="84"/>
      <c r="C69" s="84"/>
      <c r="E69" s="84"/>
    </row>
    <row r="70" customHeight="1" spans="2:5">
      <c r="B70" s="84"/>
      <c r="C70" s="84"/>
      <c r="E70" s="84"/>
    </row>
    <row r="71" customHeight="1" spans="2:5">
      <c r="B71" s="84"/>
      <c r="C71" s="84"/>
      <c r="E71" s="84"/>
    </row>
    <row r="72" customHeight="1" spans="2:5">
      <c r="B72" s="84"/>
      <c r="C72" s="84"/>
      <c r="E72" s="84"/>
    </row>
    <row r="73" customHeight="1" spans="2:5">
      <c r="B73" s="84"/>
      <c r="C73" s="84"/>
      <c r="E73" s="84"/>
    </row>
    <row r="74" customHeight="1" spans="2:5">
      <c r="B74" s="84"/>
      <c r="C74" s="84"/>
      <c r="E74" s="84"/>
    </row>
    <row r="75" customHeight="1" spans="2:5">
      <c r="B75" s="84"/>
      <c r="C75" s="84"/>
      <c r="E75" s="84"/>
    </row>
    <row r="76" customHeight="1" spans="2:5">
      <c r="B76" s="84"/>
      <c r="C76" s="84"/>
      <c r="E76" s="84"/>
    </row>
    <row r="77" customHeight="1" spans="2:5">
      <c r="B77" s="84"/>
      <c r="C77" s="84"/>
      <c r="E77" s="84"/>
    </row>
    <row r="78" customHeight="1" spans="2:5">
      <c r="B78" s="84"/>
      <c r="C78" s="84"/>
      <c r="E78" s="84"/>
    </row>
    <row r="79" customHeight="1" spans="2:5">
      <c r="B79" s="84"/>
      <c r="C79" s="84"/>
      <c r="E79" s="84"/>
    </row>
    <row r="80" customHeight="1" spans="2:5">
      <c r="B80" s="84"/>
      <c r="C80" s="84"/>
      <c r="E80" s="84"/>
    </row>
    <row r="81" customHeight="1" spans="2:5">
      <c r="B81" s="84"/>
      <c r="C81" s="84"/>
      <c r="E81" s="84"/>
    </row>
    <row r="82" customHeight="1" spans="2:5">
      <c r="B82" s="84"/>
      <c r="C82" s="84"/>
      <c r="E82" s="84"/>
    </row>
    <row r="83" customHeight="1" spans="2:5">
      <c r="B83" s="84"/>
      <c r="C83" s="84"/>
      <c r="E83" s="84"/>
    </row>
    <row r="84" customHeight="1" spans="2:5">
      <c r="B84" s="84"/>
      <c r="C84" s="84"/>
      <c r="E84" s="84"/>
    </row>
    <row r="85" customHeight="1" spans="2:5">
      <c r="B85" s="84"/>
      <c r="C85" s="84"/>
      <c r="E85" s="84"/>
    </row>
    <row r="86" customHeight="1" spans="2:5">
      <c r="B86" s="84"/>
      <c r="C86" s="84"/>
      <c r="E86" s="84"/>
    </row>
    <row r="87" customHeight="1" spans="2:5">
      <c r="B87" s="84"/>
      <c r="C87" s="84"/>
      <c r="E87" s="84"/>
    </row>
    <row r="88" customHeight="1" spans="2:5">
      <c r="B88" s="84"/>
      <c r="C88" s="84"/>
      <c r="E88" s="84"/>
    </row>
    <row r="89" customHeight="1" spans="2:5">
      <c r="B89" s="84"/>
      <c r="C89" s="84"/>
      <c r="E89" s="84"/>
    </row>
    <row r="90" customHeight="1" spans="2:5">
      <c r="B90" s="84"/>
      <c r="C90" s="84"/>
      <c r="E90" s="84"/>
    </row>
    <row r="91" customHeight="1" spans="2:5">
      <c r="B91" s="84"/>
      <c r="C91" s="84"/>
      <c r="E91" s="84"/>
    </row>
    <row r="92" customHeight="1" spans="2:5">
      <c r="B92" s="84"/>
      <c r="C92" s="84"/>
      <c r="E92" s="84"/>
    </row>
    <row r="93" customHeight="1" spans="2:5">
      <c r="B93" s="84"/>
      <c r="C93" s="84"/>
      <c r="E93" s="84"/>
    </row>
    <row r="94" customHeight="1" spans="2:5">
      <c r="B94" s="84"/>
      <c r="C94" s="84"/>
      <c r="E94" s="84"/>
    </row>
    <row r="95" customHeight="1" spans="2:5">
      <c r="B95" s="84"/>
      <c r="C95" s="84"/>
      <c r="E95" s="84"/>
    </row>
    <row r="96" customHeight="1" spans="2:5">
      <c r="B96" s="84"/>
      <c r="C96" s="84"/>
      <c r="E96" s="84"/>
    </row>
    <row r="97" customHeight="1" spans="2:5">
      <c r="B97" s="84"/>
      <c r="C97" s="84"/>
      <c r="E97" s="84"/>
    </row>
    <row r="98" customHeight="1" spans="2:5">
      <c r="B98" s="84"/>
      <c r="C98" s="84"/>
      <c r="E98" s="84"/>
    </row>
    <row r="99" customHeight="1" spans="2:5">
      <c r="B99" s="84"/>
      <c r="C99" s="84"/>
      <c r="E99" s="84"/>
    </row>
    <row r="100" customHeight="1" spans="2:5">
      <c r="B100" s="84"/>
      <c r="C100" s="84"/>
      <c r="E100" s="84"/>
    </row>
    <row r="101" customHeight="1" spans="2:5">
      <c r="B101" s="84"/>
      <c r="C101" s="84"/>
      <c r="E101" s="84"/>
    </row>
    <row r="102" customHeight="1" spans="2:5">
      <c r="B102" s="84"/>
      <c r="C102" s="84"/>
      <c r="E102" s="84"/>
    </row>
    <row r="103" customHeight="1" spans="2:5">
      <c r="B103" s="84"/>
      <c r="C103" s="84"/>
      <c r="E103" s="84"/>
    </row>
    <row r="104" customHeight="1" spans="2:5">
      <c r="B104" s="84"/>
      <c r="C104" s="84"/>
      <c r="E104" s="84"/>
    </row>
    <row r="105" customHeight="1" spans="2:5">
      <c r="B105" s="84"/>
      <c r="C105" s="84"/>
      <c r="E105" s="84"/>
    </row>
    <row r="106" customHeight="1" spans="2:5">
      <c r="B106" s="84"/>
      <c r="C106" s="84"/>
      <c r="E106" s="84"/>
    </row>
    <row r="107" customHeight="1" spans="2:5">
      <c r="B107" s="84"/>
      <c r="C107" s="84"/>
      <c r="E107" s="84"/>
    </row>
    <row r="108" customHeight="1" spans="2:5">
      <c r="B108" s="84"/>
      <c r="C108" s="84"/>
      <c r="E108" s="84"/>
    </row>
    <row r="109" customHeight="1" spans="2:5">
      <c r="B109" s="84"/>
      <c r="C109" s="84"/>
      <c r="E109" s="84"/>
    </row>
    <row r="110" customHeight="1" spans="2:5">
      <c r="B110" s="84"/>
      <c r="C110" s="84"/>
      <c r="E110" s="84"/>
    </row>
  </sheetData>
  <mergeCells count="3">
    <mergeCell ref="A1:H1"/>
    <mergeCell ref="E2:F2"/>
    <mergeCell ref="G2:H2"/>
  </mergeCells>
  <printOptions horizontalCentered="1"/>
  <pageMargins left="1.10236220472441" right="1.06299212598425" top="1.18110236220472" bottom="0.984251968503937" header="0.118110236220472" footer="0.78740157480315"/>
  <pageSetup paperSize="9" firstPageNumber="35" orientation="portrait" useFirstPageNumber="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showZeros="0" workbookViewId="0">
      <pane ySplit="4" topLeftCell="A5" activePane="bottomLeft" state="frozen"/>
      <selection/>
      <selection pane="bottomLeft" activeCell="A29" sqref="A29"/>
    </sheetView>
  </sheetViews>
  <sheetFormatPr defaultColWidth="9" defaultRowHeight="14.25"/>
  <cols>
    <col min="1" max="1" width="35.875" style="185" customWidth="1"/>
    <col min="2" max="2" width="9.25" style="186" hidden="1" customWidth="1"/>
    <col min="3" max="6" width="9.25" style="186" customWidth="1"/>
    <col min="7" max="7" width="35.875" style="185" customWidth="1"/>
    <col min="8" max="11" width="9.25" style="186" customWidth="1"/>
    <col min="12" max="12" width="35.875" style="185" customWidth="1"/>
    <col min="13" max="16" width="9.25" style="186" customWidth="1"/>
    <col min="17" max="16384" width="9" style="186"/>
  </cols>
  <sheetData>
    <row r="1" ht="32.1" customHeight="1" spans="1:16">
      <c r="A1" s="187" t="s">
        <v>669</v>
      </c>
      <c r="B1" s="187"/>
      <c r="C1" s="187"/>
      <c r="D1" s="187"/>
      <c r="E1" s="187"/>
      <c r="F1" s="187"/>
      <c r="G1" s="187" t="s">
        <v>669</v>
      </c>
      <c r="H1" s="187"/>
      <c r="I1" s="187"/>
      <c r="J1" s="187"/>
      <c r="K1" s="187"/>
      <c r="L1" s="187" t="s">
        <v>669</v>
      </c>
      <c r="M1" s="187"/>
      <c r="N1" s="187"/>
      <c r="O1" s="187"/>
      <c r="P1" s="187"/>
    </row>
    <row r="2" ht="16.5" customHeight="1" spans="1:16">
      <c r="A2" s="188" t="s">
        <v>670</v>
      </c>
      <c r="B2" s="189"/>
      <c r="C2" s="189"/>
      <c r="D2" s="189"/>
      <c r="E2" s="189"/>
      <c r="F2" s="189" t="s">
        <v>2</v>
      </c>
      <c r="G2" s="188" t="s">
        <v>670</v>
      </c>
      <c r="H2" s="189"/>
      <c r="I2" s="189"/>
      <c r="J2" s="189"/>
      <c r="K2" s="189" t="s">
        <v>2</v>
      </c>
      <c r="L2" s="188" t="s">
        <v>670</v>
      </c>
      <c r="M2" s="189"/>
      <c r="N2" s="189"/>
      <c r="O2" s="189"/>
      <c r="P2" s="189" t="s">
        <v>2</v>
      </c>
    </row>
    <row r="3" ht="18" customHeight="1" spans="1:16">
      <c r="A3" s="190" t="s">
        <v>470</v>
      </c>
      <c r="B3" s="191" t="s">
        <v>394</v>
      </c>
      <c r="C3" s="191" t="s">
        <v>456</v>
      </c>
      <c r="D3" s="191" t="s">
        <v>457</v>
      </c>
      <c r="E3" s="191" t="s">
        <v>458</v>
      </c>
      <c r="F3" s="190" t="s">
        <v>459</v>
      </c>
      <c r="G3" s="190" t="s">
        <v>470</v>
      </c>
      <c r="H3" s="191" t="s">
        <v>460</v>
      </c>
      <c r="I3" s="191" t="s">
        <v>461</v>
      </c>
      <c r="J3" s="191" t="s">
        <v>462</v>
      </c>
      <c r="K3" s="191" t="s">
        <v>463</v>
      </c>
      <c r="L3" s="190" t="s">
        <v>470</v>
      </c>
      <c r="M3" s="191" t="s">
        <v>464</v>
      </c>
      <c r="N3" s="191" t="s">
        <v>465</v>
      </c>
      <c r="O3" s="191" t="s">
        <v>466</v>
      </c>
      <c r="P3" s="191" t="s">
        <v>467</v>
      </c>
    </row>
    <row r="4" ht="18" customHeight="1" spans="1:16">
      <c r="A4" s="192" t="s">
        <v>455</v>
      </c>
      <c r="B4" s="193">
        <v>270229</v>
      </c>
      <c r="C4" s="194">
        <v>4356</v>
      </c>
      <c r="D4" s="194">
        <v>12530</v>
      </c>
      <c r="E4" s="194">
        <v>10379</v>
      </c>
      <c r="F4" s="194">
        <v>42674</v>
      </c>
      <c r="G4" s="192" t="s">
        <v>455</v>
      </c>
      <c r="H4" s="194">
        <v>32449</v>
      </c>
      <c r="I4" s="194">
        <v>35703</v>
      </c>
      <c r="J4" s="194">
        <v>13455</v>
      </c>
      <c r="K4" s="194">
        <v>14661</v>
      </c>
      <c r="L4" s="192" t="s">
        <v>455</v>
      </c>
      <c r="M4" s="194">
        <v>18675</v>
      </c>
      <c r="N4" s="194">
        <v>22730</v>
      </c>
      <c r="O4" s="194">
        <v>15502</v>
      </c>
      <c r="P4" s="194">
        <v>47115</v>
      </c>
    </row>
    <row r="5" ht="18" customHeight="1" spans="1:16">
      <c r="A5" s="195" t="s">
        <v>671</v>
      </c>
      <c r="B5" s="193">
        <v>853</v>
      </c>
      <c r="C5" s="193"/>
      <c r="D5" s="193"/>
      <c r="E5" s="193"/>
      <c r="F5" s="193"/>
      <c r="G5" s="195" t="s">
        <v>671</v>
      </c>
      <c r="H5" s="193"/>
      <c r="I5" s="193">
        <v>142</v>
      </c>
      <c r="J5" s="193">
        <v>284</v>
      </c>
      <c r="K5" s="193">
        <v>80</v>
      </c>
      <c r="L5" s="195" t="s">
        <v>671</v>
      </c>
      <c r="M5" s="193">
        <v>41</v>
      </c>
      <c r="N5" s="193">
        <v>44</v>
      </c>
      <c r="O5" s="193">
        <v>135</v>
      </c>
      <c r="P5" s="193">
        <v>127</v>
      </c>
    </row>
    <row r="6" ht="18" customHeight="1" spans="1:16">
      <c r="A6" s="195" t="s">
        <v>672</v>
      </c>
      <c r="B6" s="193">
        <v>76</v>
      </c>
      <c r="C6" s="193">
        <v>67</v>
      </c>
      <c r="D6" s="193"/>
      <c r="E6" s="193"/>
      <c r="F6" s="193">
        <v>9</v>
      </c>
      <c r="G6" s="195" t="s">
        <v>672</v>
      </c>
      <c r="H6" s="193"/>
      <c r="I6" s="193"/>
      <c r="J6" s="193"/>
      <c r="K6" s="193"/>
      <c r="L6" s="195" t="s">
        <v>672</v>
      </c>
      <c r="M6" s="193"/>
      <c r="N6" s="193"/>
      <c r="O6" s="193"/>
      <c r="P6" s="193"/>
    </row>
    <row r="7" ht="18" customHeight="1" spans="1:16">
      <c r="A7" s="195" t="s">
        <v>673</v>
      </c>
      <c r="B7" s="193">
        <v>91</v>
      </c>
      <c r="C7" s="193">
        <v>15</v>
      </c>
      <c r="D7" s="193">
        <v>27</v>
      </c>
      <c r="E7" s="193">
        <v>2</v>
      </c>
      <c r="F7" s="193">
        <v>7</v>
      </c>
      <c r="G7" s="195" t="s">
        <v>673</v>
      </c>
      <c r="H7" s="193">
        <v>5</v>
      </c>
      <c r="I7" s="193">
        <v>4</v>
      </c>
      <c r="J7" s="193">
        <v>6</v>
      </c>
      <c r="K7" s="193">
        <v>4</v>
      </c>
      <c r="L7" s="195" t="s">
        <v>673</v>
      </c>
      <c r="M7" s="193">
        <v>5</v>
      </c>
      <c r="N7" s="193">
        <v>3</v>
      </c>
      <c r="O7" s="193">
        <v>7</v>
      </c>
      <c r="P7" s="193">
        <v>6</v>
      </c>
    </row>
    <row r="8" ht="18" customHeight="1" spans="1:16">
      <c r="A8" s="195" t="s">
        <v>674</v>
      </c>
      <c r="B8" s="193">
        <v>8095</v>
      </c>
      <c r="C8" s="193">
        <v>2135</v>
      </c>
      <c r="D8" s="193"/>
      <c r="E8" s="193"/>
      <c r="F8" s="193"/>
      <c r="G8" s="195" t="s">
        <v>674</v>
      </c>
      <c r="H8" s="193">
        <v>5960</v>
      </c>
      <c r="I8" s="193"/>
      <c r="J8" s="193"/>
      <c r="K8" s="193"/>
      <c r="L8" s="195" t="s">
        <v>674</v>
      </c>
      <c r="M8" s="193"/>
      <c r="N8" s="193"/>
      <c r="O8" s="193"/>
      <c r="P8" s="193"/>
    </row>
    <row r="9" ht="18" customHeight="1" spans="1:16">
      <c r="A9" s="195" t="s">
        <v>675</v>
      </c>
      <c r="B9" s="193">
        <v>49106</v>
      </c>
      <c r="C9" s="193"/>
      <c r="D9" s="193"/>
      <c r="E9" s="193"/>
      <c r="F9" s="193">
        <v>4562</v>
      </c>
      <c r="G9" s="195" t="s">
        <v>675</v>
      </c>
      <c r="H9" s="193">
        <v>1959</v>
      </c>
      <c r="I9" s="193">
        <v>11288</v>
      </c>
      <c r="J9" s="193">
        <v>1245</v>
      </c>
      <c r="K9" s="193">
        <v>12673</v>
      </c>
      <c r="L9" s="195" t="s">
        <v>675</v>
      </c>
      <c r="M9" s="193">
        <v>15761</v>
      </c>
      <c r="N9" s="193">
        <v>998</v>
      </c>
      <c r="O9" s="193"/>
      <c r="P9" s="193">
        <v>620</v>
      </c>
    </row>
    <row r="10" ht="18" customHeight="1" spans="1:16">
      <c r="A10" s="195" t="s">
        <v>676</v>
      </c>
      <c r="B10" s="193">
        <v>3165</v>
      </c>
      <c r="C10" s="193">
        <v>624</v>
      </c>
      <c r="D10" s="193">
        <v>464</v>
      </c>
      <c r="E10" s="193">
        <v>152</v>
      </c>
      <c r="F10" s="193">
        <v>144</v>
      </c>
      <c r="G10" s="195" t="s">
        <v>676</v>
      </c>
      <c r="H10" s="193">
        <v>117</v>
      </c>
      <c r="I10" s="193">
        <v>121</v>
      </c>
      <c r="J10" s="193">
        <v>373</v>
      </c>
      <c r="K10" s="193">
        <v>109</v>
      </c>
      <c r="L10" s="195" t="s">
        <v>676</v>
      </c>
      <c r="M10" s="193">
        <v>485</v>
      </c>
      <c r="N10" s="193">
        <v>65</v>
      </c>
      <c r="O10" s="193">
        <v>102</v>
      </c>
      <c r="P10" s="193">
        <v>409</v>
      </c>
    </row>
    <row r="11" ht="18" customHeight="1" spans="1:16">
      <c r="A11" s="195" t="s">
        <v>677</v>
      </c>
      <c r="B11" s="193">
        <v>388</v>
      </c>
      <c r="C11" s="193">
        <v>3</v>
      </c>
      <c r="D11" s="193">
        <v>48</v>
      </c>
      <c r="E11" s="193">
        <v>9</v>
      </c>
      <c r="F11" s="193">
        <v>36</v>
      </c>
      <c r="G11" s="195" t="s">
        <v>677</v>
      </c>
      <c r="H11" s="193">
        <v>32</v>
      </c>
      <c r="I11" s="193">
        <v>22</v>
      </c>
      <c r="J11" s="193">
        <v>15</v>
      </c>
      <c r="K11" s="193">
        <v>16</v>
      </c>
      <c r="L11" s="195" t="s">
        <v>677</v>
      </c>
      <c r="M11" s="193">
        <v>52</v>
      </c>
      <c r="N11" s="193">
        <v>29</v>
      </c>
      <c r="O11" s="193">
        <v>91</v>
      </c>
      <c r="P11" s="193">
        <v>35</v>
      </c>
    </row>
    <row r="12" ht="18" customHeight="1" spans="1:16">
      <c r="A12" s="195" t="s">
        <v>678</v>
      </c>
      <c r="B12" s="193">
        <v>4019</v>
      </c>
      <c r="C12" s="193">
        <v>705</v>
      </c>
      <c r="D12" s="193">
        <v>382</v>
      </c>
      <c r="E12" s="193">
        <v>305</v>
      </c>
      <c r="F12" s="193">
        <v>305</v>
      </c>
      <c r="G12" s="195" t="s">
        <v>678</v>
      </c>
      <c r="H12" s="193">
        <v>305</v>
      </c>
      <c r="I12" s="193">
        <v>305</v>
      </c>
      <c r="J12" s="193">
        <v>277</v>
      </c>
      <c r="K12" s="193">
        <v>205</v>
      </c>
      <c r="L12" s="195" t="s">
        <v>678</v>
      </c>
      <c r="M12" s="193">
        <v>255</v>
      </c>
      <c r="N12" s="193">
        <v>405</v>
      </c>
      <c r="O12" s="193">
        <v>365</v>
      </c>
      <c r="P12" s="193">
        <v>205</v>
      </c>
    </row>
    <row r="13" ht="18" customHeight="1" spans="1:16">
      <c r="A13" s="195" t="s">
        <v>679</v>
      </c>
      <c r="B13" s="193">
        <v>1096</v>
      </c>
      <c r="C13" s="193"/>
      <c r="D13" s="193">
        <v>443</v>
      </c>
      <c r="E13" s="193">
        <v>87</v>
      </c>
      <c r="F13" s="193">
        <v>102</v>
      </c>
      <c r="G13" s="195" t="s">
        <v>679</v>
      </c>
      <c r="H13" s="193">
        <v>60</v>
      </c>
      <c r="I13" s="193">
        <v>95</v>
      </c>
      <c r="J13" s="193">
        <v>34</v>
      </c>
      <c r="K13" s="193">
        <v>33</v>
      </c>
      <c r="L13" s="195" t="s">
        <v>679</v>
      </c>
      <c r="M13" s="193">
        <v>87</v>
      </c>
      <c r="N13" s="193">
        <v>43</v>
      </c>
      <c r="O13" s="193">
        <v>112</v>
      </c>
      <c r="P13" s="193"/>
    </row>
    <row r="14" ht="18" customHeight="1" spans="1:16">
      <c r="A14" s="195" t="s">
        <v>680</v>
      </c>
      <c r="B14" s="193">
        <v>1315</v>
      </c>
      <c r="C14" s="193">
        <v>20</v>
      </c>
      <c r="D14" s="193"/>
      <c r="E14" s="193">
        <v>200</v>
      </c>
      <c r="F14" s="193">
        <v>310</v>
      </c>
      <c r="G14" s="195" t="s">
        <v>680</v>
      </c>
      <c r="H14" s="193">
        <v>200</v>
      </c>
      <c r="I14" s="193">
        <v>240</v>
      </c>
      <c r="J14" s="193">
        <v>200</v>
      </c>
      <c r="K14" s="193"/>
      <c r="L14" s="195" t="s">
        <v>680</v>
      </c>
      <c r="M14" s="193"/>
      <c r="N14" s="193">
        <v>60</v>
      </c>
      <c r="O14" s="193">
        <v>85</v>
      </c>
      <c r="P14" s="193"/>
    </row>
    <row r="15" ht="18" customHeight="1" spans="1:16">
      <c r="A15" s="195" t="s">
        <v>681</v>
      </c>
      <c r="B15" s="193">
        <v>114</v>
      </c>
      <c r="C15" s="193">
        <v>14</v>
      </c>
      <c r="D15" s="193">
        <v>16</v>
      </c>
      <c r="E15" s="193">
        <v>4</v>
      </c>
      <c r="F15" s="193">
        <v>4</v>
      </c>
      <c r="G15" s="195" t="s">
        <v>681</v>
      </c>
      <c r="H15" s="193">
        <v>7</v>
      </c>
      <c r="I15" s="193">
        <v>5</v>
      </c>
      <c r="J15" s="193">
        <v>3</v>
      </c>
      <c r="K15" s="193">
        <v>4</v>
      </c>
      <c r="L15" s="195" t="s">
        <v>681</v>
      </c>
      <c r="M15" s="193">
        <v>8</v>
      </c>
      <c r="N15" s="193">
        <v>4</v>
      </c>
      <c r="O15" s="193">
        <v>11</v>
      </c>
      <c r="P15" s="193">
        <v>34</v>
      </c>
    </row>
    <row r="16" ht="18" customHeight="1" spans="1:16">
      <c r="A16" s="195" t="s">
        <v>682</v>
      </c>
      <c r="B16" s="193">
        <v>1472</v>
      </c>
      <c r="C16" s="193">
        <v>273</v>
      </c>
      <c r="D16" s="193">
        <v>83</v>
      </c>
      <c r="E16" s="193">
        <v>42</v>
      </c>
      <c r="F16" s="193">
        <v>57</v>
      </c>
      <c r="G16" s="195" t="s">
        <v>682</v>
      </c>
      <c r="H16" s="193">
        <v>160</v>
      </c>
      <c r="I16" s="193">
        <v>189</v>
      </c>
      <c r="J16" s="193">
        <v>131</v>
      </c>
      <c r="K16" s="193">
        <v>57</v>
      </c>
      <c r="L16" s="195" t="s">
        <v>682</v>
      </c>
      <c r="M16" s="193">
        <v>109</v>
      </c>
      <c r="N16" s="193">
        <v>202</v>
      </c>
      <c r="O16" s="193">
        <v>97</v>
      </c>
      <c r="P16" s="193">
        <v>72</v>
      </c>
    </row>
    <row r="17" ht="18" customHeight="1" spans="1:16">
      <c r="A17" s="195" t="s">
        <v>683</v>
      </c>
      <c r="B17" s="193">
        <v>490</v>
      </c>
      <c r="C17" s="193"/>
      <c r="D17" s="193">
        <v>200</v>
      </c>
      <c r="E17" s="193">
        <v>35</v>
      </c>
      <c r="F17" s="193"/>
      <c r="G17" s="195" t="s">
        <v>683</v>
      </c>
      <c r="H17" s="193"/>
      <c r="I17" s="193"/>
      <c r="J17" s="193">
        <v>200</v>
      </c>
      <c r="K17" s="193"/>
      <c r="L17" s="195" t="s">
        <v>683</v>
      </c>
      <c r="M17" s="193">
        <v>5</v>
      </c>
      <c r="N17" s="193"/>
      <c r="O17" s="193">
        <v>50</v>
      </c>
      <c r="P17" s="193"/>
    </row>
    <row r="18" ht="18" customHeight="1" spans="1:16">
      <c r="A18" s="195" t="s">
        <v>684</v>
      </c>
      <c r="B18" s="193">
        <v>16811</v>
      </c>
      <c r="C18" s="193">
        <v>198</v>
      </c>
      <c r="D18" s="193">
        <v>1656</v>
      </c>
      <c r="E18" s="193">
        <v>415</v>
      </c>
      <c r="F18" s="193">
        <v>954</v>
      </c>
      <c r="G18" s="195" t="s">
        <v>684</v>
      </c>
      <c r="H18" s="193">
        <v>1838</v>
      </c>
      <c r="I18" s="193">
        <v>427</v>
      </c>
      <c r="J18" s="193">
        <v>1451</v>
      </c>
      <c r="K18" s="193">
        <v>920</v>
      </c>
      <c r="L18" s="195" t="s">
        <v>684</v>
      </c>
      <c r="M18" s="193">
        <v>1512</v>
      </c>
      <c r="N18" s="193">
        <v>961</v>
      </c>
      <c r="O18" s="193">
        <v>408</v>
      </c>
      <c r="P18" s="193">
        <v>6071</v>
      </c>
    </row>
    <row r="19" ht="18" customHeight="1" spans="1:16">
      <c r="A19" s="195" t="s">
        <v>685</v>
      </c>
      <c r="B19" s="193">
        <v>186</v>
      </c>
      <c r="C19" s="193"/>
      <c r="D19" s="193"/>
      <c r="E19" s="193">
        <v>38</v>
      </c>
      <c r="F19" s="193"/>
      <c r="G19" s="195" t="s">
        <v>685</v>
      </c>
      <c r="H19" s="193"/>
      <c r="I19" s="193"/>
      <c r="J19" s="193">
        <v>63</v>
      </c>
      <c r="K19" s="193">
        <v>2</v>
      </c>
      <c r="L19" s="195" t="s">
        <v>685</v>
      </c>
      <c r="M19" s="193">
        <v>23</v>
      </c>
      <c r="N19" s="193">
        <v>27</v>
      </c>
      <c r="O19" s="193">
        <v>33</v>
      </c>
      <c r="P19" s="193"/>
    </row>
    <row r="20" ht="18" customHeight="1" spans="1:16">
      <c r="A20" s="195" t="s">
        <v>686</v>
      </c>
      <c r="B20" s="193">
        <v>4000</v>
      </c>
      <c r="C20" s="193"/>
      <c r="D20" s="193"/>
      <c r="E20" s="193"/>
      <c r="F20" s="193"/>
      <c r="G20" s="195" t="s">
        <v>686</v>
      </c>
      <c r="H20" s="193"/>
      <c r="I20" s="193"/>
      <c r="J20" s="193"/>
      <c r="K20" s="193"/>
      <c r="L20" s="195" t="s">
        <v>686</v>
      </c>
      <c r="M20" s="193"/>
      <c r="N20" s="193">
        <v>4000</v>
      </c>
      <c r="O20" s="193"/>
      <c r="P20" s="193"/>
    </row>
    <row r="21" ht="18" customHeight="1" spans="1:16">
      <c r="A21" s="195" t="s">
        <v>687</v>
      </c>
      <c r="B21" s="193">
        <v>127</v>
      </c>
      <c r="C21" s="193">
        <v>30</v>
      </c>
      <c r="D21" s="193">
        <v>29</v>
      </c>
      <c r="E21" s="193">
        <v>8</v>
      </c>
      <c r="F21" s="193">
        <v>7</v>
      </c>
      <c r="G21" s="195" t="s">
        <v>687</v>
      </c>
      <c r="H21" s="193">
        <v>10</v>
      </c>
      <c r="I21" s="193">
        <v>4</v>
      </c>
      <c r="J21" s="193">
        <v>7</v>
      </c>
      <c r="K21" s="193">
        <v>9</v>
      </c>
      <c r="L21" s="195" t="s">
        <v>687</v>
      </c>
      <c r="M21" s="193">
        <v>7</v>
      </c>
      <c r="N21" s="193"/>
      <c r="O21" s="193">
        <v>8</v>
      </c>
      <c r="P21" s="193">
        <v>8</v>
      </c>
    </row>
    <row r="22" ht="18" customHeight="1" spans="1:16">
      <c r="A22" s="195" t="s">
        <v>688</v>
      </c>
      <c r="B22" s="193">
        <v>70</v>
      </c>
      <c r="C22" s="193"/>
      <c r="D22" s="193"/>
      <c r="E22" s="193"/>
      <c r="F22" s="193"/>
      <c r="G22" s="195" t="s">
        <v>688</v>
      </c>
      <c r="H22" s="193"/>
      <c r="I22" s="193"/>
      <c r="J22" s="193"/>
      <c r="K22" s="193"/>
      <c r="L22" s="195" t="s">
        <v>688</v>
      </c>
      <c r="M22" s="193">
        <v>70</v>
      </c>
      <c r="N22" s="193"/>
      <c r="O22" s="193"/>
      <c r="P22" s="193"/>
    </row>
    <row r="23" ht="18" customHeight="1" spans="1:16">
      <c r="A23" s="195" t="s">
        <v>689</v>
      </c>
      <c r="B23" s="193">
        <v>1013</v>
      </c>
      <c r="C23" s="196"/>
      <c r="D23" s="196"/>
      <c r="E23" s="196">
        <v>1</v>
      </c>
      <c r="F23" s="196"/>
      <c r="G23" s="195" t="s">
        <v>689</v>
      </c>
      <c r="H23" s="196">
        <v>54</v>
      </c>
      <c r="I23" s="196">
        <v>5</v>
      </c>
      <c r="J23" s="196">
        <v>8</v>
      </c>
      <c r="K23" s="196">
        <v>300</v>
      </c>
      <c r="L23" s="195" t="s">
        <v>689</v>
      </c>
      <c r="M23" s="196">
        <v>12</v>
      </c>
      <c r="N23" s="196">
        <v>10</v>
      </c>
      <c r="O23" s="196">
        <v>303</v>
      </c>
      <c r="P23" s="196">
        <v>320</v>
      </c>
    </row>
    <row r="24" ht="18" customHeight="1" spans="1:16">
      <c r="A24" s="195" t="s">
        <v>690</v>
      </c>
      <c r="B24" s="193">
        <v>94</v>
      </c>
      <c r="C24" s="196">
        <v>8</v>
      </c>
      <c r="D24" s="196">
        <v>6</v>
      </c>
      <c r="E24" s="196">
        <v>14</v>
      </c>
      <c r="F24" s="196">
        <v>7</v>
      </c>
      <c r="G24" s="195" t="s">
        <v>690</v>
      </c>
      <c r="H24" s="196"/>
      <c r="I24" s="196">
        <v>11</v>
      </c>
      <c r="J24" s="196">
        <v>12</v>
      </c>
      <c r="K24" s="196">
        <v>7</v>
      </c>
      <c r="L24" s="195" t="s">
        <v>690</v>
      </c>
      <c r="M24" s="196">
        <v>7</v>
      </c>
      <c r="N24" s="196">
        <v>2</v>
      </c>
      <c r="O24" s="196">
        <v>14</v>
      </c>
      <c r="P24" s="196">
        <v>6</v>
      </c>
    </row>
    <row r="25" ht="18" customHeight="1" spans="1:16">
      <c r="A25" s="195" t="s">
        <v>691</v>
      </c>
      <c r="B25" s="193">
        <v>290</v>
      </c>
      <c r="C25" s="196">
        <v>80</v>
      </c>
      <c r="D25" s="196"/>
      <c r="E25" s="196"/>
      <c r="F25" s="196"/>
      <c r="G25" s="195" t="s">
        <v>691</v>
      </c>
      <c r="H25" s="196"/>
      <c r="I25" s="196">
        <v>40</v>
      </c>
      <c r="J25" s="196"/>
      <c r="K25" s="196"/>
      <c r="L25" s="195" t="s">
        <v>691</v>
      </c>
      <c r="M25" s="196">
        <v>50</v>
      </c>
      <c r="N25" s="196"/>
      <c r="O25" s="196">
        <v>120</v>
      </c>
      <c r="P25" s="196"/>
    </row>
    <row r="26" ht="18" customHeight="1" spans="1:16">
      <c r="A26" s="195" t="s">
        <v>692</v>
      </c>
      <c r="B26" s="193">
        <v>424</v>
      </c>
      <c r="C26" s="196">
        <v>12</v>
      </c>
      <c r="D26" s="196">
        <v>84</v>
      </c>
      <c r="E26" s="196">
        <v>2</v>
      </c>
      <c r="F26" s="196">
        <v>10</v>
      </c>
      <c r="G26" s="195" t="s">
        <v>692</v>
      </c>
      <c r="H26" s="196">
        <v>52</v>
      </c>
      <c r="I26" s="196">
        <v>-7</v>
      </c>
      <c r="J26" s="196">
        <v>3</v>
      </c>
      <c r="K26" s="196">
        <v>33</v>
      </c>
      <c r="L26" s="195" t="s">
        <v>692</v>
      </c>
      <c r="M26" s="196">
        <v>13</v>
      </c>
      <c r="N26" s="196">
        <v>10</v>
      </c>
      <c r="O26" s="196">
        <v>178</v>
      </c>
      <c r="P26" s="196">
        <v>34</v>
      </c>
    </row>
    <row r="27" ht="18" customHeight="1" spans="1:16">
      <c r="A27" s="195" t="s">
        <v>693</v>
      </c>
      <c r="B27" s="193">
        <v>263</v>
      </c>
      <c r="C27" s="196">
        <v>24</v>
      </c>
      <c r="D27" s="196">
        <v>35</v>
      </c>
      <c r="E27" s="196">
        <v>19</v>
      </c>
      <c r="F27" s="196">
        <v>16</v>
      </c>
      <c r="G27" s="195" t="s">
        <v>693</v>
      </c>
      <c r="H27" s="196">
        <v>21</v>
      </c>
      <c r="I27" s="196">
        <v>7</v>
      </c>
      <c r="J27" s="196">
        <v>18</v>
      </c>
      <c r="K27" s="196">
        <v>15</v>
      </c>
      <c r="L27" s="195" t="s">
        <v>693</v>
      </c>
      <c r="M27" s="196">
        <v>27</v>
      </c>
      <c r="N27" s="196">
        <v>20</v>
      </c>
      <c r="O27" s="196">
        <v>30</v>
      </c>
      <c r="P27" s="196">
        <v>31</v>
      </c>
    </row>
    <row r="28" ht="18" customHeight="1" spans="1:16">
      <c r="A28" s="195" t="s">
        <v>694</v>
      </c>
      <c r="B28" s="193">
        <v>113</v>
      </c>
      <c r="C28" s="196">
        <v>4</v>
      </c>
      <c r="D28" s="196">
        <v>11</v>
      </c>
      <c r="E28" s="196">
        <v>5</v>
      </c>
      <c r="F28" s="196">
        <v>10</v>
      </c>
      <c r="G28" s="195" t="s">
        <v>694</v>
      </c>
      <c r="H28" s="196">
        <v>12</v>
      </c>
      <c r="I28" s="196">
        <v>5</v>
      </c>
      <c r="J28" s="196">
        <v>7</v>
      </c>
      <c r="K28" s="196">
        <v>8</v>
      </c>
      <c r="L28" s="195" t="s">
        <v>694</v>
      </c>
      <c r="M28" s="196">
        <v>9</v>
      </c>
      <c r="N28" s="196">
        <v>13</v>
      </c>
      <c r="O28" s="196">
        <v>15</v>
      </c>
      <c r="P28" s="196">
        <v>14</v>
      </c>
    </row>
    <row r="29" ht="18" customHeight="1" spans="1:16">
      <c r="A29" s="195" t="s">
        <v>695</v>
      </c>
      <c r="B29" s="193">
        <v>10</v>
      </c>
      <c r="C29" s="196">
        <v>10</v>
      </c>
      <c r="D29" s="196"/>
      <c r="E29" s="196"/>
      <c r="F29" s="196"/>
      <c r="G29" s="195" t="s">
        <v>695</v>
      </c>
      <c r="H29" s="196"/>
      <c r="I29" s="196"/>
      <c r="J29" s="196"/>
      <c r="K29" s="196"/>
      <c r="L29" s="195" t="s">
        <v>695</v>
      </c>
      <c r="M29" s="196"/>
      <c r="N29" s="196"/>
      <c r="O29" s="196"/>
      <c r="P29" s="196"/>
    </row>
    <row r="30" ht="18" customHeight="1" spans="1:16">
      <c r="A30" s="195" t="s">
        <v>696</v>
      </c>
      <c r="B30" s="193">
        <v>93</v>
      </c>
      <c r="C30" s="196">
        <v>44</v>
      </c>
      <c r="D30" s="196">
        <v>9</v>
      </c>
      <c r="E30" s="196">
        <v>1</v>
      </c>
      <c r="F30" s="196"/>
      <c r="G30" s="195" t="s">
        <v>696</v>
      </c>
      <c r="H30" s="196">
        <v>1</v>
      </c>
      <c r="I30" s="196"/>
      <c r="J30" s="196"/>
      <c r="K30" s="196"/>
      <c r="L30" s="195" t="s">
        <v>696</v>
      </c>
      <c r="M30" s="196">
        <v>32</v>
      </c>
      <c r="N30" s="196">
        <v>1</v>
      </c>
      <c r="O30" s="196">
        <v>3</v>
      </c>
      <c r="P30" s="196">
        <v>2</v>
      </c>
    </row>
    <row r="31" ht="18" customHeight="1" spans="1:16">
      <c r="A31" s="195" t="s">
        <v>697</v>
      </c>
      <c r="B31" s="193">
        <v>80</v>
      </c>
      <c r="C31" s="196">
        <v>30</v>
      </c>
      <c r="D31" s="196">
        <v>20</v>
      </c>
      <c r="E31" s="196"/>
      <c r="F31" s="196">
        <v>10</v>
      </c>
      <c r="G31" s="195" t="s">
        <v>697</v>
      </c>
      <c r="H31" s="196"/>
      <c r="I31" s="196"/>
      <c r="J31" s="196">
        <v>10</v>
      </c>
      <c r="K31" s="196"/>
      <c r="L31" s="195" t="s">
        <v>697</v>
      </c>
      <c r="M31" s="196">
        <v>10</v>
      </c>
      <c r="N31" s="196"/>
      <c r="O31" s="196"/>
      <c r="P31" s="196"/>
    </row>
    <row r="32" ht="18" customHeight="1" spans="1:16">
      <c r="A32" s="195" t="s">
        <v>698</v>
      </c>
      <c r="B32" s="193">
        <v>345</v>
      </c>
      <c r="C32" s="196"/>
      <c r="D32" s="196"/>
      <c r="E32" s="196"/>
      <c r="F32" s="196"/>
      <c r="G32" s="195" t="s">
        <v>698</v>
      </c>
      <c r="H32" s="196"/>
      <c r="I32" s="196"/>
      <c r="J32" s="196">
        <v>345</v>
      </c>
      <c r="K32" s="196"/>
      <c r="L32" s="195" t="s">
        <v>698</v>
      </c>
      <c r="M32" s="196"/>
      <c r="N32" s="196"/>
      <c r="O32" s="196"/>
      <c r="P32" s="196"/>
    </row>
    <row r="33" ht="18" customHeight="1" spans="1:16">
      <c r="A33" s="195" t="s">
        <v>699</v>
      </c>
      <c r="B33" s="193">
        <v>1679</v>
      </c>
      <c r="C33" s="196"/>
      <c r="D33" s="196"/>
      <c r="E33" s="196"/>
      <c r="F33" s="196"/>
      <c r="G33" s="195" t="s">
        <v>699</v>
      </c>
      <c r="H33" s="196"/>
      <c r="I33" s="196"/>
      <c r="J33" s="196">
        <v>333</v>
      </c>
      <c r="K33" s="196">
        <v>186</v>
      </c>
      <c r="L33" s="195" t="s">
        <v>699</v>
      </c>
      <c r="M33" s="196">
        <v>95</v>
      </c>
      <c r="N33" s="196"/>
      <c r="O33" s="196">
        <v>315</v>
      </c>
      <c r="P33" s="196">
        <v>750</v>
      </c>
    </row>
    <row r="34" ht="18" customHeight="1" spans="1:16">
      <c r="A34" s="195" t="s">
        <v>700</v>
      </c>
      <c r="B34" s="193">
        <v>300</v>
      </c>
      <c r="C34" s="196">
        <v>60</v>
      </c>
      <c r="D34" s="196">
        <v>180</v>
      </c>
      <c r="E34" s="196"/>
      <c r="F34" s="196">
        <v>30</v>
      </c>
      <c r="G34" s="195" t="s">
        <v>700</v>
      </c>
      <c r="H34" s="196"/>
      <c r="I34" s="196"/>
      <c r="J34" s="196">
        <v>30</v>
      </c>
      <c r="K34" s="196"/>
      <c r="L34" s="195" t="s">
        <v>700</v>
      </c>
      <c r="M34" s="196"/>
      <c r="N34" s="196"/>
      <c r="O34" s="196"/>
      <c r="P34" s="196"/>
    </row>
    <row r="35" ht="18" customHeight="1" spans="1:16">
      <c r="A35" s="195" t="s">
        <v>597</v>
      </c>
      <c r="B35" s="193">
        <v>138910</v>
      </c>
      <c r="C35" s="196"/>
      <c r="D35" s="196"/>
      <c r="E35" s="196"/>
      <c r="F35" s="196">
        <v>32800</v>
      </c>
      <c r="G35" s="195" t="s">
        <v>597</v>
      </c>
      <c r="H35" s="196">
        <v>19000</v>
      </c>
      <c r="I35" s="196">
        <v>22800</v>
      </c>
      <c r="J35" s="196">
        <v>6000</v>
      </c>
      <c r="K35" s="196"/>
      <c r="L35" s="195" t="s">
        <v>597</v>
      </c>
      <c r="M35" s="196"/>
      <c r="N35" s="196">
        <v>14090</v>
      </c>
      <c r="O35" s="196">
        <v>9620</v>
      </c>
      <c r="P35" s="196">
        <v>34600</v>
      </c>
    </row>
    <row r="36" ht="18" customHeight="1" spans="1:16">
      <c r="A36" s="195" t="s">
        <v>701</v>
      </c>
      <c r="B36" s="193">
        <v>35141</v>
      </c>
      <c r="C36" s="196"/>
      <c r="D36" s="196">
        <v>8837</v>
      </c>
      <c r="E36" s="196">
        <v>9040</v>
      </c>
      <c r="F36" s="196">
        <v>3294</v>
      </c>
      <c r="G36" s="195" t="s">
        <v>701</v>
      </c>
      <c r="H36" s="196">
        <v>2656</v>
      </c>
      <c r="I36" s="196"/>
      <c r="J36" s="196">
        <v>2400</v>
      </c>
      <c r="K36" s="196"/>
      <c r="L36" s="195" t="s">
        <v>701</v>
      </c>
      <c r="M36" s="196"/>
      <c r="N36" s="196">
        <v>1743</v>
      </c>
      <c r="O36" s="196">
        <v>3400</v>
      </c>
      <c r="P36" s="196">
        <v>3771</v>
      </c>
    </row>
  </sheetData>
  <mergeCells count="3">
    <mergeCell ref="A1:F1"/>
    <mergeCell ref="G1:K1"/>
    <mergeCell ref="L1:P1"/>
  </mergeCells>
  <pageMargins left="1.10236220472441" right="1.06299212598425" top="1.18110236220472" bottom="0.984251968503937" header="0.118110236220472" footer="0.7874015748031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1市收</vt:lpstr>
      <vt:lpstr>2市支</vt:lpstr>
      <vt:lpstr>3本级经济分类</vt:lpstr>
      <vt:lpstr>4转移支付</vt:lpstr>
      <vt:lpstr>5转移分旗县</vt:lpstr>
      <vt:lpstr>6转移支付项目</vt:lpstr>
      <vt:lpstr>7市基金收</vt:lpstr>
      <vt:lpstr>8市基金支</vt:lpstr>
      <vt:lpstr>9基金分地区项目</vt:lpstr>
      <vt:lpstr>10市国营</vt:lpstr>
      <vt:lpstr>11全市社保</vt:lpstr>
      <vt:lpstr>12市债</vt:lpstr>
      <vt:lpstr>13本级收</vt:lpstr>
      <vt:lpstr>14本级支</vt:lpstr>
      <vt:lpstr>15本级经济分类</vt:lpstr>
      <vt:lpstr>16一般债券明细</vt:lpstr>
      <vt:lpstr>17本级基金收</vt:lpstr>
      <vt:lpstr>18本级基金支</vt:lpstr>
      <vt:lpstr>19专项债券明细</vt:lpstr>
      <vt:lpstr>20本级国营</vt:lpstr>
      <vt:lpstr>21市本级社保</vt:lpstr>
      <vt:lpstr>22本级债</vt:lpstr>
      <vt:lpstr>23重点绩效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ThinkPad 600X</dc:creator>
  <cp:lastModifiedBy>预算科-段明达</cp:lastModifiedBy>
  <dcterms:created xsi:type="dcterms:W3CDTF">2003-04-22T12:40:00Z</dcterms:created>
  <cp:lastPrinted>2025-06-16T02:11:00Z</cp:lastPrinted>
  <dcterms:modified xsi:type="dcterms:W3CDTF">2025-11-21T08:09:51Z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B6A1A8CABFDF4B08948C5A8BD8E959E5_12</vt:lpwstr>
  </property>
</Properties>
</file>